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biz03\Desktop\"/>
    </mc:Choice>
  </mc:AlternateContent>
  <xr:revisionPtr revIDLastSave="0" documentId="13_ncr:1_{A5F6403C-4E9C-43B4-A112-A7036BB329BF}" xr6:coauthVersionLast="47" xr6:coauthVersionMax="47" xr10:uidLastSave="{00000000-0000-0000-0000-000000000000}"/>
  <bookViews>
    <workbookView xWindow="-108" yWindow="-108" windowWidth="23256" windowHeight="12456" xr2:uid="{32781520-0B96-49CD-88CF-ED9B831143DE}"/>
  </bookViews>
  <sheets>
    <sheet name="原本" sheetId="1" r:id="rId1"/>
    <sheet name="例1（飲食業・ラーメン店）" sheetId="2" r:id="rId2"/>
    <sheet name="例2（サービス業・ネイルサロン）" sheetId="3" r:id="rId3"/>
    <sheet name="例3（製造卸・小売業・革靴）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9" i="1" l="1"/>
  <c r="D39" i="1"/>
  <c r="D40" i="1" s="1"/>
  <c r="E39" i="1"/>
  <c r="E40" i="1" s="1"/>
  <c r="F39" i="1"/>
  <c r="G39" i="1"/>
  <c r="H39" i="1"/>
  <c r="I39" i="1"/>
  <c r="J39" i="1"/>
  <c r="K39" i="1"/>
  <c r="L39" i="1"/>
  <c r="M39" i="1"/>
  <c r="N39" i="1"/>
  <c r="B39" i="1"/>
  <c r="B81" i="2"/>
  <c r="C40" i="1"/>
  <c r="F40" i="1"/>
  <c r="G40" i="1"/>
  <c r="H40" i="1"/>
  <c r="I40" i="1"/>
  <c r="J40" i="1"/>
  <c r="K40" i="1"/>
  <c r="L40" i="1"/>
  <c r="M40" i="1"/>
  <c r="N40" i="1"/>
  <c r="B40" i="1"/>
  <c r="B41" i="1" s="1"/>
  <c r="C41" i="1" s="1"/>
  <c r="O8" i="4"/>
  <c r="C27" i="4"/>
  <c r="D27" i="4"/>
  <c r="E27" i="4"/>
  <c r="F27" i="4"/>
  <c r="G27" i="4"/>
  <c r="H27" i="4"/>
  <c r="I27" i="4"/>
  <c r="J27" i="4"/>
  <c r="K27" i="4"/>
  <c r="L27" i="4"/>
  <c r="M27" i="4"/>
  <c r="B27" i="4"/>
  <c r="B28" i="4" s="1"/>
  <c r="C26" i="4"/>
  <c r="D26" i="4"/>
  <c r="E26" i="4"/>
  <c r="F26" i="4"/>
  <c r="G26" i="4"/>
  <c r="H26" i="4"/>
  <c r="I26" i="4"/>
  <c r="J26" i="4"/>
  <c r="K26" i="4"/>
  <c r="L26" i="4"/>
  <c r="M26" i="4"/>
  <c r="B26" i="4"/>
  <c r="M20" i="4"/>
  <c r="L20" i="4"/>
  <c r="K20" i="4"/>
  <c r="J20" i="4"/>
  <c r="I20" i="4"/>
  <c r="H20" i="4"/>
  <c r="G20" i="4"/>
  <c r="F20" i="4"/>
  <c r="E20" i="4"/>
  <c r="D20" i="4"/>
  <c r="C20" i="4"/>
  <c r="B20" i="4"/>
  <c r="M13" i="4"/>
  <c r="M15" i="4" s="1"/>
  <c r="L13" i="4"/>
  <c r="L15" i="4" s="1"/>
  <c r="K13" i="4"/>
  <c r="K15" i="4" s="1"/>
  <c r="J13" i="4"/>
  <c r="J15" i="4" s="1"/>
  <c r="I13" i="4"/>
  <c r="I15" i="4" s="1"/>
  <c r="H13" i="4"/>
  <c r="H15" i="4" s="1"/>
  <c r="G13" i="4"/>
  <c r="G15" i="4" s="1"/>
  <c r="G32" i="4" s="1"/>
  <c r="F13" i="4"/>
  <c r="F15" i="4" s="1"/>
  <c r="F32" i="4" s="1"/>
  <c r="E13" i="4"/>
  <c r="E15" i="4" s="1"/>
  <c r="D13" i="4"/>
  <c r="D15" i="4" s="1"/>
  <c r="C13" i="4"/>
  <c r="C15" i="4" s="1"/>
  <c r="B13" i="4"/>
  <c r="B15" i="4" s="1"/>
  <c r="M8" i="4"/>
  <c r="L8" i="4"/>
  <c r="K8" i="4"/>
  <c r="J8" i="4"/>
  <c r="I8" i="4"/>
  <c r="H8" i="4"/>
  <c r="G8" i="4"/>
  <c r="F8" i="4"/>
  <c r="E8" i="4"/>
  <c r="D8" i="4"/>
  <c r="C8" i="4"/>
  <c r="B8" i="4"/>
  <c r="N69" i="4"/>
  <c r="N68" i="4"/>
  <c r="N67" i="4"/>
  <c r="N66" i="4"/>
  <c r="M64" i="4"/>
  <c r="L64" i="4"/>
  <c r="K64" i="4"/>
  <c r="J64" i="4"/>
  <c r="I64" i="4"/>
  <c r="H64" i="4"/>
  <c r="G64" i="4"/>
  <c r="F64" i="4"/>
  <c r="E64" i="4"/>
  <c r="D64" i="4"/>
  <c r="C64" i="4"/>
  <c r="B64" i="4"/>
  <c r="N62" i="4"/>
  <c r="N61" i="4"/>
  <c r="M59" i="4"/>
  <c r="L59" i="4"/>
  <c r="K59" i="4"/>
  <c r="J59" i="4"/>
  <c r="I59" i="4"/>
  <c r="H59" i="4"/>
  <c r="G59" i="4"/>
  <c r="F59" i="4"/>
  <c r="E59" i="4"/>
  <c r="D59" i="4"/>
  <c r="C59" i="4"/>
  <c r="B59" i="4"/>
  <c r="N57" i="4"/>
  <c r="N56" i="4"/>
  <c r="M54" i="4"/>
  <c r="L54" i="4"/>
  <c r="K54" i="4"/>
  <c r="J54" i="4"/>
  <c r="I54" i="4"/>
  <c r="H54" i="4"/>
  <c r="G54" i="4"/>
  <c r="F54" i="4"/>
  <c r="E54" i="4"/>
  <c r="D54" i="4"/>
  <c r="C54" i="4"/>
  <c r="B54" i="4"/>
  <c r="N52" i="4"/>
  <c r="M48" i="4"/>
  <c r="L48" i="4"/>
  <c r="K48" i="4"/>
  <c r="J48" i="4"/>
  <c r="I48" i="4"/>
  <c r="H48" i="4"/>
  <c r="G48" i="4"/>
  <c r="F48" i="4"/>
  <c r="E48" i="4"/>
  <c r="D48" i="4"/>
  <c r="C48" i="4"/>
  <c r="B48" i="4"/>
  <c r="M45" i="4"/>
  <c r="L45" i="4"/>
  <c r="K45" i="4"/>
  <c r="J45" i="4"/>
  <c r="I45" i="4"/>
  <c r="H45" i="4"/>
  <c r="G45" i="4"/>
  <c r="F45" i="4"/>
  <c r="E45" i="4"/>
  <c r="D45" i="4"/>
  <c r="C45" i="4"/>
  <c r="B45" i="4"/>
  <c r="M42" i="4"/>
  <c r="L42" i="4"/>
  <c r="K42" i="4"/>
  <c r="J42" i="4"/>
  <c r="I42" i="4"/>
  <c r="H42" i="4"/>
  <c r="G42" i="4"/>
  <c r="F42" i="4"/>
  <c r="E42" i="4"/>
  <c r="D42" i="4"/>
  <c r="C42" i="4"/>
  <c r="B42" i="4"/>
  <c r="O82" i="2"/>
  <c r="O81" i="2"/>
  <c r="O77" i="2"/>
  <c r="O76" i="2"/>
  <c r="O79" i="2"/>
  <c r="O78" i="2"/>
  <c r="O74" i="2"/>
  <c r="O72" i="2"/>
  <c r="O71" i="2"/>
  <c r="O69" i="2"/>
  <c r="O67" i="2"/>
  <c r="O66" i="2"/>
  <c r="O64" i="2"/>
  <c r="O62" i="2"/>
  <c r="O58" i="2"/>
  <c r="O55" i="2"/>
  <c r="O52" i="2"/>
  <c r="O50" i="2"/>
  <c r="O48" i="2"/>
  <c r="O47" i="2"/>
  <c r="O42" i="2"/>
  <c r="O39" i="2"/>
  <c r="O31" i="2"/>
  <c r="O23" i="2"/>
  <c r="O15" i="2"/>
  <c r="O54" i="3"/>
  <c r="O70" i="3"/>
  <c r="O69" i="3"/>
  <c r="O67" i="3"/>
  <c r="O66" i="3"/>
  <c r="O65" i="3"/>
  <c r="O64" i="3"/>
  <c r="O62" i="3"/>
  <c r="O60" i="3"/>
  <c r="O59" i="3"/>
  <c r="O57" i="3"/>
  <c r="O52" i="3"/>
  <c r="O50" i="3"/>
  <c r="O46" i="3"/>
  <c r="O43" i="3"/>
  <c r="O40" i="3"/>
  <c r="O38" i="3"/>
  <c r="O36" i="3"/>
  <c r="O35" i="3"/>
  <c r="O33" i="3"/>
  <c r="O30" i="3"/>
  <c r="O26" i="3"/>
  <c r="O22" i="3"/>
  <c r="O15" i="3"/>
  <c r="B13" i="3"/>
  <c r="M20" i="3"/>
  <c r="L20" i="3"/>
  <c r="K20" i="3"/>
  <c r="J20" i="3"/>
  <c r="I20" i="3"/>
  <c r="H20" i="3"/>
  <c r="G20" i="3"/>
  <c r="F20" i="3"/>
  <c r="E20" i="3"/>
  <c r="D20" i="3"/>
  <c r="C20" i="3"/>
  <c r="B20" i="3"/>
  <c r="M14" i="3"/>
  <c r="L14" i="3"/>
  <c r="K14" i="3"/>
  <c r="J14" i="3"/>
  <c r="I14" i="3"/>
  <c r="H14" i="3"/>
  <c r="G14" i="3"/>
  <c r="F14" i="3"/>
  <c r="E14" i="3"/>
  <c r="D14" i="3"/>
  <c r="C14" i="3"/>
  <c r="B14" i="3"/>
  <c r="N67" i="3"/>
  <c r="N66" i="3"/>
  <c r="N65" i="3"/>
  <c r="N64" i="3"/>
  <c r="M62" i="3"/>
  <c r="L62" i="3"/>
  <c r="K62" i="3"/>
  <c r="J62" i="3"/>
  <c r="I62" i="3"/>
  <c r="H62" i="3"/>
  <c r="G62" i="3"/>
  <c r="F62" i="3"/>
  <c r="E62" i="3"/>
  <c r="D62" i="3"/>
  <c r="C62" i="3"/>
  <c r="B62" i="3"/>
  <c r="N60" i="3"/>
  <c r="N59" i="3"/>
  <c r="M57" i="3"/>
  <c r="L57" i="3"/>
  <c r="K57" i="3"/>
  <c r="J57" i="3"/>
  <c r="I57" i="3"/>
  <c r="H57" i="3"/>
  <c r="G57" i="3"/>
  <c r="F57" i="3"/>
  <c r="E57" i="3"/>
  <c r="D57" i="3"/>
  <c r="C57" i="3"/>
  <c r="B57" i="3"/>
  <c r="N54" i="3"/>
  <c r="M52" i="3"/>
  <c r="L52" i="3"/>
  <c r="K52" i="3"/>
  <c r="J52" i="3"/>
  <c r="I52" i="3"/>
  <c r="H52" i="3"/>
  <c r="G52" i="3"/>
  <c r="F52" i="3"/>
  <c r="E52" i="3"/>
  <c r="D52" i="3"/>
  <c r="C52" i="3"/>
  <c r="B52" i="3"/>
  <c r="N50" i="3"/>
  <c r="M46" i="3"/>
  <c r="L46" i="3"/>
  <c r="K46" i="3"/>
  <c r="J46" i="3"/>
  <c r="I46" i="3"/>
  <c r="H46" i="3"/>
  <c r="G46" i="3"/>
  <c r="F46" i="3"/>
  <c r="E46" i="3"/>
  <c r="D46" i="3"/>
  <c r="C46" i="3"/>
  <c r="B46" i="3"/>
  <c r="M43" i="3"/>
  <c r="L43" i="3"/>
  <c r="K43" i="3"/>
  <c r="J43" i="3"/>
  <c r="I43" i="3"/>
  <c r="H43" i="3"/>
  <c r="G43" i="3"/>
  <c r="F43" i="3"/>
  <c r="E43" i="3"/>
  <c r="D43" i="3"/>
  <c r="C43" i="3"/>
  <c r="B43" i="3"/>
  <c r="M40" i="3"/>
  <c r="L40" i="3"/>
  <c r="K40" i="3"/>
  <c r="J40" i="3"/>
  <c r="I40" i="3"/>
  <c r="H40" i="3"/>
  <c r="G40" i="3"/>
  <c r="F40" i="3"/>
  <c r="E40" i="3"/>
  <c r="D40" i="3"/>
  <c r="C40" i="3"/>
  <c r="B40" i="3"/>
  <c r="M21" i="3"/>
  <c r="L21" i="3"/>
  <c r="K21" i="3"/>
  <c r="J21" i="3"/>
  <c r="I21" i="3"/>
  <c r="H21" i="3"/>
  <c r="G21" i="3"/>
  <c r="F21" i="3"/>
  <c r="E21" i="3"/>
  <c r="D21" i="3"/>
  <c r="C21" i="3"/>
  <c r="B21" i="3"/>
  <c r="M13" i="3"/>
  <c r="L13" i="3"/>
  <c r="K13" i="3"/>
  <c r="J13" i="3"/>
  <c r="I13" i="3"/>
  <c r="H13" i="3"/>
  <c r="G13" i="3"/>
  <c r="F13" i="3"/>
  <c r="E13" i="3"/>
  <c r="D13" i="3"/>
  <c r="C13" i="3"/>
  <c r="N7" i="3"/>
  <c r="N6" i="3"/>
  <c r="C74" i="2"/>
  <c r="D74" i="2"/>
  <c r="E74" i="2"/>
  <c r="F74" i="2"/>
  <c r="G74" i="2"/>
  <c r="H74" i="2"/>
  <c r="I74" i="2"/>
  <c r="J74" i="2"/>
  <c r="K74" i="2"/>
  <c r="L74" i="2"/>
  <c r="M74" i="2"/>
  <c r="B74" i="2"/>
  <c r="N79" i="2"/>
  <c r="N78" i="2"/>
  <c r="N77" i="2"/>
  <c r="N76" i="2"/>
  <c r="M69" i="2"/>
  <c r="L69" i="2"/>
  <c r="K69" i="2"/>
  <c r="J69" i="2"/>
  <c r="I69" i="2"/>
  <c r="H69" i="2"/>
  <c r="G69" i="2"/>
  <c r="F69" i="2"/>
  <c r="E69" i="2"/>
  <c r="D69" i="2"/>
  <c r="C69" i="2"/>
  <c r="B69" i="2"/>
  <c r="N72" i="2"/>
  <c r="N71" i="2"/>
  <c r="N67" i="2"/>
  <c r="N66" i="2"/>
  <c r="C64" i="2"/>
  <c r="D64" i="2"/>
  <c r="E64" i="2"/>
  <c r="F64" i="2"/>
  <c r="G64" i="2"/>
  <c r="H64" i="2"/>
  <c r="I64" i="2"/>
  <c r="J64" i="2"/>
  <c r="K64" i="2"/>
  <c r="L64" i="2"/>
  <c r="M64" i="2"/>
  <c r="B64" i="2"/>
  <c r="N62" i="2"/>
  <c r="M58" i="2"/>
  <c r="L58" i="2"/>
  <c r="K58" i="2"/>
  <c r="J58" i="2"/>
  <c r="I58" i="2"/>
  <c r="H58" i="2"/>
  <c r="G58" i="2"/>
  <c r="F58" i="2"/>
  <c r="E58" i="2"/>
  <c r="D58" i="2"/>
  <c r="C58" i="2"/>
  <c r="B58" i="2"/>
  <c r="M55" i="2"/>
  <c r="L55" i="2"/>
  <c r="K55" i="2"/>
  <c r="J55" i="2"/>
  <c r="I55" i="2"/>
  <c r="H55" i="2"/>
  <c r="G55" i="2"/>
  <c r="F55" i="2"/>
  <c r="E55" i="2"/>
  <c r="D55" i="2"/>
  <c r="C55" i="2"/>
  <c r="B55" i="2"/>
  <c r="C52" i="2"/>
  <c r="D52" i="2"/>
  <c r="E52" i="2"/>
  <c r="F52" i="2"/>
  <c r="G52" i="2"/>
  <c r="H52" i="2"/>
  <c r="I52" i="2"/>
  <c r="J52" i="2"/>
  <c r="K52" i="2"/>
  <c r="L52" i="2"/>
  <c r="M52" i="2"/>
  <c r="B52" i="2"/>
  <c r="D41" i="1" l="1"/>
  <c r="E41" i="1" s="1"/>
  <c r="F41" i="1" s="1"/>
  <c r="G41" i="1" s="1"/>
  <c r="H41" i="1" s="1"/>
  <c r="I41" i="1" s="1"/>
  <c r="J41" i="1" s="1"/>
  <c r="K41" i="1" s="1"/>
  <c r="L41" i="1" s="1"/>
  <c r="M41" i="1" s="1"/>
  <c r="E32" i="4"/>
  <c r="D32" i="4"/>
  <c r="C32" i="4"/>
  <c r="B32" i="4"/>
  <c r="M28" i="4"/>
  <c r="J32" i="4"/>
  <c r="I32" i="4"/>
  <c r="H32" i="4"/>
  <c r="K32" i="4"/>
  <c r="K37" i="4" s="1"/>
  <c r="L32" i="4"/>
  <c r="M32" i="4"/>
  <c r="L28" i="4"/>
  <c r="D28" i="4"/>
  <c r="G28" i="4"/>
  <c r="F28" i="4"/>
  <c r="E28" i="4"/>
  <c r="C28" i="4"/>
  <c r="K28" i="4"/>
  <c r="J28" i="4"/>
  <c r="I28" i="4"/>
  <c r="H28" i="4"/>
  <c r="D40" i="4"/>
  <c r="D71" i="4" s="1"/>
  <c r="G40" i="4"/>
  <c r="G71" i="4" s="1"/>
  <c r="E40" i="4"/>
  <c r="E71" i="4" s="1"/>
  <c r="F40" i="4"/>
  <c r="F71" i="4" s="1"/>
  <c r="N64" i="4"/>
  <c r="N8" i="4"/>
  <c r="M40" i="4"/>
  <c r="M71" i="4" s="1"/>
  <c r="N45" i="4"/>
  <c r="H40" i="4"/>
  <c r="H71" i="4" s="1"/>
  <c r="I40" i="4"/>
  <c r="I71" i="4" s="1"/>
  <c r="J40" i="4"/>
  <c r="J71" i="4" s="1"/>
  <c r="K40" i="4"/>
  <c r="K71" i="4" s="1"/>
  <c r="N54" i="4"/>
  <c r="N59" i="4"/>
  <c r="L40" i="4"/>
  <c r="L71" i="4" s="1"/>
  <c r="N42" i="4"/>
  <c r="B40" i="4"/>
  <c r="C40" i="4"/>
  <c r="C71" i="4" s="1"/>
  <c r="N48" i="4"/>
  <c r="N15" i="4"/>
  <c r="G50" i="2"/>
  <c r="H50" i="2"/>
  <c r="B38" i="3"/>
  <c r="H38" i="3"/>
  <c r="H69" i="3" s="1"/>
  <c r="L38" i="3"/>
  <c r="G38" i="3"/>
  <c r="G69" i="3" s="1"/>
  <c r="J15" i="3"/>
  <c r="J30" i="3" s="1"/>
  <c r="K15" i="3"/>
  <c r="K30" i="3" s="1"/>
  <c r="I38" i="3"/>
  <c r="I69" i="3" s="1"/>
  <c r="J38" i="3"/>
  <c r="J69" i="3" s="1"/>
  <c r="K38" i="3"/>
  <c r="L69" i="3"/>
  <c r="L15" i="3"/>
  <c r="M15" i="3"/>
  <c r="M30" i="3" s="1"/>
  <c r="N52" i="3"/>
  <c r="K69" i="3"/>
  <c r="M22" i="3"/>
  <c r="M33" i="3" s="1"/>
  <c r="M38" i="3"/>
  <c r="M69" i="3" s="1"/>
  <c r="D38" i="3"/>
  <c r="D69" i="3" s="1"/>
  <c r="N57" i="3"/>
  <c r="K22" i="3"/>
  <c r="K33" i="3" s="1"/>
  <c r="B15" i="3"/>
  <c r="E38" i="3"/>
  <c r="E69" i="3" s="1"/>
  <c r="N62" i="3"/>
  <c r="N43" i="3"/>
  <c r="J22" i="3"/>
  <c r="L22" i="3"/>
  <c r="L33" i="3" s="1"/>
  <c r="N40" i="3"/>
  <c r="C38" i="3"/>
  <c r="F38" i="3"/>
  <c r="F69" i="3" s="1"/>
  <c r="H15" i="3"/>
  <c r="H30" i="3" s="1"/>
  <c r="G15" i="3"/>
  <c r="G30" i="3" s="1"/>
  <c r="I15" i="3"/>
  <c r="I30" i="3" s="1"/>
  <c r="F15" i="3"/>
  <c r="F30" i="3" s="1"/>
  <c r="E15" i="3"/>
  <c r="E30" i="3" s="1"/>
  <c r="D15" i="3"/>
  <c r="D30" i="3" s="1"/>
  <c r="N21" i="3"/>
  <c r="B22" i="3"/>
  <c r="B33" i="3" s="1"/>
  <c r="C22" i="3"/>
  <c r="D22" i="3"/>
  <c r="D33" i="3" s="1"/>
  <c r="E22" i="3"/>
  <c r="E33" i="3" s="1"/>
  <c r="F22" i="3"/>
  <c r="F33" i="3" s="1"/>
  <c r="G22" i="3"/>
  <c r="G33" i="3" s="1"/>
  <c r="H22" i="3"/>
  <c r="H33" i="3" s="1"/>
  <c r="I22" i="3"/>
  <c r="I33" i="3" s="1"/>
  <c r="C15" i="3"/>
  <c r="N14" i="3"/>
  <c r="N46" i="3"/>
  <c r="G81" i="2"/>
  <c r="E50" i="2"/>
  <c r="E81" i="2" s="1"/>
  <c r="D50" i="2"/>
  <c r="D81" i="2" s="1"/>
  <c r="C50" i="2"/>
  <c r="F50" i="2"/>
  <c r="F81" i="2" s="1"/>
  <c r="B50" i="2"/>
  <c r="N58" i="2"/>
  <c r="N74" i="2"/>
  <c r="J50" i="2"/>
  <c r="I50" i="2"/>
  <c r="H81" i="2"/>
  <c r="M50" i="2"/>
  <c r="M81" i="2" s="1"/>
  <c r="I81" i="2"/>
  <c r="J81" i="2"/>
  <c r="K50" i="2"/>
  <c r="K81" i="2" s="1"/>
  <c r="N64" i="2"/>
  <c r="N69" i="2"/>
  <c r="L50" i="2"/>
  <c r="L81" i="2" s="1"/>
  <c r="N55" i="2"/>
  <c r="N52" i="2"/>
  <c r="C13" i="2"/>
  <c r="D13" i="2"/>
  <c r="E13" i="2"/>
  <c r="F13" i="2"/>
  <c r="G13" i="2"/>
  <c r="H13" i="2"/>
  <c r="I13" i="2"/>
  <c r="J13" i="2"/>
  <c r="K13" i="2"/>
  <c r="L13" i="2"/>
  <c r="M13" i="2"/>
  <c r="C14" i="2"/>
  <c r="D14" i="2"/>
  <c r="E14" i="2"/>
  <c r="F14" i="2"/>
  <c r="G14" i="2"/>
  <c r="H14" i="2"/>
  <c r="I14" i="2"/>
  <c r="J14" i="2"/>
  <c r="K14" i="2"/>
  <c r="L14" i="2"/>
  <c r="M14" i="2"/>
  <c r="C21" i="2"/>
  <c r="D21" i="2"/>
  <c r="E21" i="2"/>
  <c r="F21" i="2"/>
  <c r="G21" i="2"/>
  <c r="H21" i="2"/>
  <c r="I21" i="2"/>
  <c r="J21" i="2"/>
  <c r="K21" i="2"/>
  <c r="L21" i="2"/>
  <c r="M21" i="2"/>
  <c r="C22" i="2"/>
  <c r="D22" i="2"/>
  <c r="E22" i="2"/>
  <c r="F22" i="2"/>
  <c r="G22" i="2"/>
  <c r="H22" i="2"/>
  <c r="I22" i="2"/>
  <c r="J22" i="2"/>
  <c r="K22" i="2"/>
  <c r="L22" i="2"/>
  <c r="M22" i="2"/>
  <c r="C29" i="2"/>
  <c r="D29" i="2"/>
  <c r="E29" i="2"/>
  <c r="F29" i="2"/>
  <c r="G29" i="2"/>
  <c r="H29" i="2"/>
  <c r="I29" i="2"/>
  <c r="J29" i="2"/>
  <c r="K29" i="2"/>
  <c r="L29" i="2"/>
  <c r="M29" i="2"/>
  <c r="C30" i="2"/>
  <c r="D30" i="2"/>
  <c r="E30" i="2"/>
  <c r="F30" i="2"/>
  <c r="G30" i="2"/>
  <c r="H30" i="2"/>
  <c r="I30" i="2"/>
  <c r="J30" i="2"/>
  <c r="K30" i="2"/>
  <c r="L30" i="2"/>
  <c r="M30" i="2"/>
  <c r="C37" i="2"/>
  <c r="D37" i="2"/>
  <c r="E37" i="2"/>
  <c r="F37" i="2"/>
  <c r="G37" i="2"/>
  <c r="H37" i="2"/>
  <c r="I37" i="2"/>
  <c r="J37" i="2"/>
  <c r="K37" i="2"/>
  <c r="L37" i="2"/>
  <c r="M37" i="2"/>
  <c r="C38" i="2"/>
  <c r="D38" i="2"/>
  <c r="E38" i="2"/>
  <c r="F38" i="2"/>
  <c r="G38" i="2"/>
  <c r="H38" i="2"/>
  <c r="I38" i="2"/>
  <c r="J38" i="2"/>
  <c r="K38" i="2"/>
  <c r="L38" i="2"/>
  <c r="M38" i="2"/>
  <c r="B38" i="2"/>
  <c r="B30" i="2"/>
  <c r="B37" i="2"/>
  <c r="B29" i="2"/>
  <c r="B22" i="2"/>
  <c r="B21" i="2"/>
  <c r="B14" i="2"/>
  <c r="N7" i="2"/>
  <c r="N6" i="2"/>
  <c r="B13" i="2"/>
  <c r="N32" i="4" l="1"/>
  <c r="O57" i="4" s="1"/>
  <c r="K72" i="4"/>
  <c r="C37" i="4"/>
  <c r="C72" i="4" s="1"/>
  <c r="D37" i="4"/>
  <c r="I37" i="4"/>
  <c r="M37" i="4"/>
  <c r="M38" i="4" s="1"/>
  <c r="B37" i="4"/>
  <c r="B38" i="4" s="1"/>
  <c r="N20" i="4"/>
  <c r="F37" i="4"/>
  <c r="F38" i="4" s="1"/>
  <c r="E37" i="4"/>
  <c r="E38" i="4" s="1"/>
  <c r="H37" i="4"/>
  <c r="H38" i="4" s="1"/>
  <c r="K38" i="4"/>
  <c r="N40" i="4"/>
  <c r="B71" i="4"/>
  <c r="N71" i="4" s="1"/>
  <c r="J37" i="4"/>
  <c r="J38" i="4" s="1"/>
  <c r="C81" i="2"/>
  <c r="C69" i="3"/>
  <c r="C30" i="3"/>
  <c r="C33" i="3"/>
  <c r="B30" i="3"/>
  <c r="C35" i="3"/>
  <c r="M35" i="3"/>
  <c r="K35" i="3"/>
  <c r="J26" i="3"/>
  <c r="J33" i="3"/>
  <c r="N33" i="3" s="1"/>
  <c r="I35" i="3"/>
  <c r="G35" i="3"/>
  <c r="F35" i="3"/>
  <c r="E35" i="3"/>
  <c r="D35" i="3"/>
  <c r="L26" i="3"/>
  <c r="L30" i="3"/>
  <c r="H35" i="3"/>
  <c r="E26" i="3"/>
  <c r="E36" i="3" s="1"/>
  <c r="F26" i="3"/>
  <c r="K26" i="3"/>
  <c r="C26" i="3"/>
  <c r="I26" i="3"/>
  <c r="G26" i="3"/>
  <c r="H26" i="3"/>
  <c r="B26" i="3"/>
  <c r="M26" i="3"/>
  <c r="M36" i="3" s="1"/>
  <c r="N22" i="3"/>
  <c r="D26" i="3"/>
  <c r="N15" i="3"/>
  <c r="N38" i="3"/>
  <c r="B69" i="3"/>
  <c r="N69" i="3" s="1"/>
  <c r="D23" i="2"/>
  <c r="D15" i="2"/>
  <c r="I15" i="2"/>
  <c r="H15" i="2"/>
  <c r="N50" i="2"/>
  <c r="G15" i="2"/>
  <c r="B39" i="2"/>
  <c r="N14" i="2"/>
  <c r="M39" i="2"/>
  <c r="M23" i="2"/>
  <c r="L39" i="2"/>
  <c r="L23" i="2"/>
  <c r="K39" i="2"/>
  <c r="K31" i="2"/>
  <c r="K23" i="2"/>
  <c r="J39" i="2"/>
  <c r="N22" i="2"/>
  <c r="N30" i="2"/>
  <c r="N38" i="2"/>
  <c r="H39" i="2"/>
  <c r="I23" i="2"/>
  <c r="H23" i="2"/>
  <c r="G23" i="2"/>
  <c r="E39" i="2"/>
  <c r="K15" i="2"/>
  <c r="I39" i="2"/>
  <c r="G39" i="2"/>
  <c r="D39" i="2"/>
  <c r="M15" i="2"/>
  <c r="L15" i="2"/>
  <c r="J15" i="2"/>
  <c r="F31" i="2"/>
  <c r="E31" i="2"/>
  <c r="D31" i="2"/>
  <c r="C31" i="2"/>
  <c r="F15" i="2"/>
  <c r="E15" i="2"/>
  <c r="C15" i="2"/>
  <c r="F39" i="2"/>
  <c r="C39" i="2"/>
  <c r="M31" i="2"/>
  <c r="I31" i="2"/>
  <c r="E23" i="2"/>
  <c r="J23" i="2"/>
  <c r="L31" i="2"/>
  <c r="J31" i="2"/>
  <c r="H31" i="2"/>
  <c r="F23" i="2"/>
  <c r="G31" i="2"/>
  <c r="C23" i="2"/>
  <c r="B31" i="2"/>
  <c r="B23" i="2"/>
  <c r="B15" i="2"/>
  <c r="O56" i="4" l="1"/>
  <c r="O54" i="4"/>
  <c r="O52" i="4"/>
  <c r="O32" i="4"/>
  <c r="O64" i="4"/>
  <c r="O66" i="4"/>
  <c r="O68" i="4"/>
  <c r="O40" i="4"/>
  <c r="O45" i="4"/>
  <c r="O61" i="4"/>
  <c r="O62" i="4"/>
  <c r="O59" i="4"/>
  <c r="O42" i="4"/>
  <c r="O67" i="4"/>
  <c r="O48" i="4"/>
  <c r="O20" i="4"/>
  <c r="O71" i="4"/>
  <c r="O69" i="4"/>
  <c r="O15" i="4"/>
  <c r="D38" i="4"/>
  <c r="D72" i="4"/>
  <c r="H72" i="4"/>
  <c r="C38" i="4"/>
  <c r="F72" i="4"/>
  <c r="I72" i="4"/>
  <c r="I38" i="4"/>
  <c r="M72" i="4"/>
  <c r="J72" i="4"/>
  <c r="L37" i="4"/>
  <c r="L38" i="4" s="1"/>
  <c r="E72" i="4"/>
  <c r="B72" i="4"/>
  <c r="G37" i="4"/>
  <c r="G38" i="4" s="1"/>
  <c r="N81" i="2"/>
  <c r="M70" i="3"/>
  <c r="J35" i="3"/>
  <c r="J70" i="3" s="1"/>
  <c r="J36" i="3"/>
  <c r="D36" i="3"/>
  <c r="H36" i="3"/>
  <c r="G36" i="3"/>
  <c r="I36" i="3"/>
  <c r="C70" i="3"/>
  <c r="C36" i="3"/>
  <c r="K36" i="3"/>
  <c r="F36" i="3"/>
  <c r="I70" i="3"/>
  <c r="G70" i="3"/>
  <c r="K70" i="3"/>
  <c r="L35" i="3"/>
  <c r="L36" i="3" s="1"/>
  <c r="B35" i="3"/>
  <c r="B36" i="3" s="1"/>
  <c r="F70" i="3"/>
  <c r="N30" i="3"/>
  <c r="H70" i="3"/>
  <c r="E70" i="3"/>
  <c r="D70" i="3"/>
  <c r="N26" i="3"/>
  <c r="B70" i="3"/>
  <c r="B71" i="3" s="1"/>
  <c r="G42" i="2"/>
  <c r="H42" i="2"/>
  <c r="K42" i="2"/>
  <c r="K47" i="2"/>
  <c r="K82" i="2" s="1"/>
  <c r="H47" i="2"/>
  <c r="H82" i="2" s="1"/>
  <c r="G47" i="2"/>
  <c r="G82" i="2" s="1"/>
  <c r="D42" i="2"/>
  <c r="J42" i="2"/>
  <c r="L42" i="2"/>
  <c r="I42" i="2"/>
  <c r="M42" i="2"/>
  <c r="N39" i="2"/>
  <c r="N31" i="2"/>
  <c r="E42" i="2"/>
  <c r="N23" i="2"/>
  <c r="C42" i="2"/>
  <c r="F42" i="2"/>
  <c r="B42" i="2"/>
  <c r="N15" i="2"/>
  <c r="G72" i="4" l="1"/>
  <c r="N38" i="4"/>
  <c r="O38" i="4" s="1"/>
  <c r="N37" i="4"/>
  <c r="O37" i="4" s="1"/>
  <c r="L72" i="4"/>
  <c r="B73" i="4"/>
  <c r="C73" i="4" s="1"/>
  <c r="D73" i="4" s="1"/>
  <c r="E73" i="4" s="1"/>
  <c r="F73" i="4" s="1"/>
  <c r="H48" i="2"/>
  <c r="K48" i="2"/>
  <c r="G48" i="2"/>
  <c r="B48" i="2"/>
  <c r="F48" i="2"/>
  <c r="C48" i="2"/>
  <c r="C71" i="3"/>
  <c r="D71" i="3" s="1"/>
  <c r="L70" i="3"/>
  <c r="N36" i="3"/>
  <c r="E71" i="3"/>
  <c r="F71" i="3" s="1"/>
  <c r="G71" i="3" s="1"/>
  <c r="H71" i="3" s="1"/>
  <c r="I71" i="3" s="1"/>
  <c r="J71" i="3" s="1"/>
  <c r="K71" i="3" s="1"/>
  <c r="L71" i="3" s="1"/>
  <c r="M71" i="3" s="1"/>
  <c r="N35" i="3"/>
  <c r="N70" i="3"/>
  <c r="I47" i="2"/>
  <c r="I82" i="2" s="1"/>
  <c r="J47" i="2"/>
  <c r="J82" i="2" s="1"/>
  <c r="E47" i="2"/>
  <c r="E48" i="2" s="1"/>
  <c r="E82" i="2"/>
  <c r="B47" i="2"/>
  <c r="B82" i="2"/>
  <c r="F47" i="2"/>
  <c r="F82" i="2" s="1"/>
  <c r="C47" i="2"/>
  <c r="C82" i="2"/>
  <c r="M47" i="2"/>
  <c r="M82" i="2" s="1"/>
  <c r="L47" i="2"/>
  <c r="L82" i="2" s="1"/>
  <c r="D47" i="2"/>
  <c r="D48" i="2" s="1"/>
  <c r="D82" i="2"/>
  <c r="N42" i="2"/>
  <c r="N72" i="4" l="1"/>
  <c r="O72" i="4" s="1"/>
  <c r="G73" i="4"/>
  <c r="H73" i="4" s="1"/>
  <c r="I73" i="4" s="1"/>
  <c r="J73" i="4" s="1"/>
  <c r="K73" i="4" s="1"/>
  <c r="L73" i="4" s="1"/>
  <c r="M73" i="4" s="1"/>
  <c r="M48" i="2"/>
  <c r="J48" i="2"/>
  <c r="L48" i="2"/>
  <c r="I48" i="2"/>
  <c r="B83" i="2"/>
  <c r="N82" i="2"/>
  <c r="C83" i="2"/>
  <c r="D83" i="2" s="1"/>
  <c r="E83" i="2" s="1"/>
  <c r="F83" i="2" s="1"/>
  <c r="G83" i="2" s="1"/>
  <c r="H83" i="2" s="1"/>
  <c r="I83" i="2" s="1"/>
  <c r="J83" i="2" s="1"/>
  <c r="K83" i="2" s="1"/>
  <c r="L83" i="2" s="1"/>
  <c r="M83" i="2" s="1"/>
  <c r="N47" i="2"/>
  <c r="N48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尾崎佳貴</author>
  </authors>
  <commentList>
    <comment ref="B3" authorId="0" shapeId="0" xr:uid="{228829E4-3817-44CE-AAB0-5D5ADF07BE13}">
      <text>
        <r>
          <rPr>
            <b/>
            <sz val="11"/>
            <color indexed="81"/>
            <rFont val="MS P ゴシック"/>
            <family val="3"/>
            <charset val="128"/>
          </rPr>
          <t>開始月は任意に変更</t>
        </r>
      </text>
    </comment>
    <comment ref="H10" authorId="0" shapeId="0" xr:uid="{9B54BF0D-FD41-426B-BB6E-1D6C19BDD040}">
      <text>
        <r>
          <rPr>
            <b/>
            <sz val="12"/>
            <color indexed="81"/>
            <rFont val="MS P ゴシック"/>
            <family val="3"/>
            <charset val="128"/>
          </rPr>
          <t>高単価メニュー投入</t>
        </r>
      </text>
    </comment>
    <comment ref="B12" authorId="0" shapeId="0" xr:uid="{5EA05A2D-6520-428D-B585-2997091EF6A3}">
      <text>
        <r>
          <rPr>
            <b/>
            <sz val="11"/>
            <color indexed="81"/>
            <rFont val="MS P ゴシック"/>
            <family val="3"/>
            <charset val="128"/>
          </rPr>
          <t>開店前の広告宣伝により多めの来店を見込む</t>
        </r>
      </text>
    </comment>
    <comment ref="F12" authorId="0" shapeId="0" xr:uid="{1EB9D8B2-184B-49F6-9A1A-53FB25A967F4}">
      <text>
        <r>
          <rPr>
            <b/>
            <sz val="11"/>
            <color indexed="81"/>
            <rFont val="MS P ゴシック"/>
            <family val="3"/>
            <charset val="128"/>
          </rPr>
          <t>常連客の確保により回転率回復</t>
        </r>
      </text>
    </comment>
    <comment ref="K12" authorId="0" shapeId="0" xr:uid="{67210B86-98E8-4E12-8019-43575784C150}">
      <text>
        <r>
          <rPr>
            <b/>
            <sz val="11"/>
            <color indexed="81"/>
            <rFont val="MS P ゴシック"/>
            <family val="3"/>
            <charset val="128"/>
          </rPr>
          <t>常連客の増加により回転率向上</t>
        </r>
      </text>
    </comment>
    <comment ref="H45" authorId="0" shapeId="0" xr:uid="{AE361C66-2FBC-45B8-A2EF-BA9B9A1C23AC}">
      <text>
        <r>
          <rPr>
            <b/>
            <sz val="11"/>
            <color indexed="81"/>
            <rFont val="MS P ゴシック"/>
            <family val="3"/>
            <charset val="128"/>
          </rPr>
          <t>高単価メニューの投入により低下</t>
        </r>
      </text>
    </comment>
    <comment ref="H54" authorId="0" shapeId="0" xr:uid="{35488BF6-1663-481D-83E8-9615A3BF9259}">
      <text>
        <r>
          <rPr>
            <b/>
            <sz val="11"/>
            <color indexed="81"/>
            <rFont val="MS P ゴシック"/>
            <family val="3"/>
            <charset val="128"/>
          </rPr>
          <t>アルバイト1名を正社員化</t>
        </r>
      </text>
    </comment>
    <comment ref="K57" authorId="0" shapeId="0" xr:uid="{7BEF2AC6-991B-4A7F-9E77-CDB2DFC520C5}">
      <text>
        <r>
          <rPr>
            <b/>
            <sz val="11"/>
            <color indexed="81"/>
            <rFont val="MS P ゴシック"/>
            <family val="3"/>
            <charset val="128"/>
          </rPr>
          <t>売上拡大にあわせてアルバイト1名を増員</t>
        </r>
      </text>
    </comment>
    <comment ref="A64" authorId="0" shapeId="0" xr:uid="{1942D053-2431-4B21-A857-FB8EE88DC9E0}">
      <text>
        <r>
          <rPr>
            <b/>
            <sz val="11"/>
            <color indexed="81"/>
            <rFont val="MS P ゴシック"/>
            <family val="3"/>
            <charset val="128"/>
          </rPr>
          <t>返済総額のうち元金は含まない（元金は経費ではない）</t>
        </r>
      </text>
    </comment>
    <comment ref="B71" authorId="0" shapeId="0" xr:uid="{45F594A6-F351-4DB1-AE4A-626150BED4F0}">
      <text>
        <r>
          <rPr>
            <b/>
            <sz val="11"/>
            <color indexed="81"/>
            <rFont val="MS P ゴシック"/>
            <family val="3"/>
            <charset val="128"/>
          </rPr>
          <t>開店に伴う重点的な広告宣伝を実施</t>
        </r>
      </text>
    </comment>
    <comment ref="H71" authorId="0" shapeId="0" xr:uid="{6280F8E1-E5FC-4EDF-9FD2-1325848F1D74}">
      <text>
        <r>
          <rPr>
            <b/>
            <sz val="11"/>
            <color indexed="81"/>
            <rFont val="MS P ゴシック"/>
            <family val="3"/>
            <charset val="128"/>
          </rPr>
          <t>高単価メニューの投入に伴う重点的な広告宣伝を実施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尾崎佳貴</author>
  </authors>
  <commentList>
    <comment ref="B3" authorId="0" shapeId="0" xr:uid="{6C26E721-C4A9-4261-904A-81DB7368C16C}">
      <text>
        <r>
          <rPr>
            <b/>
            <sz val="11"/>
            <color indexed="81"/>
            <rFont val="MS P ゴシック"/>
            <family val="3"/>
            <charset val="128"/>
          </rPr>
          <t>開始月は任意に変更</t>
        </r>
      </text>
    </comment>
    <comment ref="H10" authorId="0" shapeId="0" xr:uid="{FDA51F83-591C-465D-98D5-E5BC2C49EA0C}">
      <text>
        <r>
          <rPr>
            <b/>
            <sz val="11"/>
            <color indexed="81"/>
            <rFont val="MS P ゴシック"/>
            <family val="3"/>
            <charset val="128"/>
          </rPr>
          <t>高単価メニューを追加</t>
        </r>
      </text>
    </comment>
    <comment ref="H11" authorId="0" shapeId="0" xr:uid="{C7CC825F-A58C-4632-90BE-BED266666B8D}">
      <text>
        <r>
          <rPr>
            <b/>
            <sz val="11"/>
            <color indexed="81"/>
            <rFont val="MS P ゴシック"/>
            <family val="3"/>
            <charset val="128"/>
          </rPr>
          <t>正社員ネイリスト採用により施術枠を拡大</t>
        </r>
      </text>
    </comment>
    <comment ref="B29" authorId="0" shapeId="0" xr:uid="{2117FCD7-6EE2-4E58-BCEB-3C2E96414714}">
      <text>
        <r>
          <rPr>
            <b/>
            <sz val="11"/>
            <color indexed="81"/>
            <rFont val="MS P ゴシック"/>
            <family val="3"/>
            <charset val="128"/>
          </rPr>
          <t>売上高（ⅰ）に対する原価率</t>
        </r>
      </text>
    </comment>
    <comment ref="B32" authorId="0" shapeId="0" xr:uid="{B0B73752-DC63-47EA-9406-0794350A61AC}">
      <text>
        <r>
          <rPr>
            <b/>
            <sz val="11"/>
            <color indexed="81"/>
            <rFont val="MS P ゴシック"/>
            <family val="3"/>
            <charset val="128"/>
          </rPr>
          <t>売上高（ⅱ）に対する原価率</t>
        </r>
      </text>
    </comment>
    <comment ref="A52" authorId="0" shapeId="0" xr:uid="{4C270033-A0FA-4530-8C85-D28B517A3C20}">
      <text>
        <r>
          <rPr>
            <b/>
            <sz val="11"/>
            <color indexed="81"/>
            <rFont val="MS P ゴシック"/>
            <family val="3"/>
            <charset val="128"/>
          </rPr>
          <t>返済総額のうち元金は含まない（元金は経費ではない）</t>
        </r>
      </text>
    </comment>
    <comment ref="B59" authorId="0" shapeId="0" xr:uid="{0B29E70E-072B-4835-A8E4-25FE314E9E62}">
      <text>
        <r>
          <rPr>
            <b/>
            <sz val="11"/>
            <color indexed="81"/>
            <rFont val="MS P ゴシック"/>
            <family val="3"/>
            <charset val="128"/>
          </rPr>
          <t>開店に伴う重点的な広告宣伝を実施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尾崎佳貴</author>
  </authors>
  <commentList>
    <comment ref="B3" authorId="0" shapeId="0" xr:uid="{C694737E-FC07-46A3-9A38-8EF40364167D}">
      <text>
        <r>
          <rPr>
            <b/>
            <sz val="11"/>
            <color indexed="81"/>
            <rFont val="MS P ゴシック"/>
            <family val="3"/>
            <charset val="128"/>
          </rPr>
          <t>開始月は任意に変更</t>
        </r>
      </text>
    </comment>
    <comment ref="A6" authorId="0" shapeId="0" xr:uid="{489C9A02-C752-4738-A5E7-37311E3234ED}">
      <text>
        <r>
          <rPr>
            <b/>
            <sz val="11"/>
            <color indexed="81"/>
            <rFont val="MS P ゴシック"/>
            <family val="3"/>
            <charset val="128"/>
          </rPr>
          <t>OEMブランドの販売価格は12万円</t>
        </r>
      </text>
    </comment>
    <comment ref="D19" authorId="0" shapeId="0" xr:uid="{980F751C-6E05-4CDC-8779-6D2A7C95E6BF}">
      <text>
        <r>
          <rPr>
            <b/>
            <sz val="11"/>
            <color indexed="81"/>
            <rFont val="MS P ゴシック"/>
            <family val="3"/>
            <charset val="128"/>
          </rPr>
          <t>POPUP出店売上</t>
        </r>
      </text>
    </comment>
    <comment ref="H19" authorId="0" shapeId="0" xr:uid="{4B229209-E65E-4A72-AF3F-E85695D27986}">
      <text>
        <r>
          <rPr>
            <b/>
            <sz val="11"/>
            <color indexed="81"/>
            <rFont val="MS P ゴシック"/>
            <family val="3"/>
            <charset val="128"/>
          </rPr>
          <t>展示会出展売上</t>
        </r>
      </text>
    </comment>
    <comment ref="K19" authorId="0" shapeId="0" xr:uid="{961D79F9-6CDF-4559-8DC3-1EDA662E2275}">
      <text>
        <r>
          <rPr>
            <b/>
            <sz val="11"/>
            <color indexed="81"/>
            <rFont val="MS P ゴシック"/>
            <family val="3"/>
            <charset val="128"/>
          </rPr>
          <t>POPUP出店売上</t>
        </r>
      </text>
    </comment>
    <comment ref="H24" authorId="0" shapeId="0" xr:uid="{09A6E0BF-53E5-426C-BA5C-16E95ABD6B46}">
      <text>
        <r>
          <rPr>
            <b/>
            <sz val="11"/>
            <color indexed="81"/>
            <rFont val="MS P ゴシック"/>
            <family val="3"/>
            <charset val="128"/>
          </rPr>
          <t>加工設備の導入・運用開始</t>
        </r>
      </text>
    </comment>
    <comment ref="H25" authorId="0" shapeId="0" xr:uid="{0460DDB0-5D49-4CBC-B03E-1F40D444FA57}">
      <text>
        <r>
          <rPr>
            <b/>
            <sz val="11"/>
            <color indexed="81"/>
            <rFont val="MS P ゴシック"/>
            <family val="3"/>
            <charset val="128"/>
          </rPr>
          <t>アシスタント（アルバイト）雇用</t>
        </r>
      </text>
    </comment>
    <comment ref="E28" authorId="0" shapeId="0" xr:uid="{44E0F569-52C6-41C0-8F87-7D75C1BD4119}">
      <text>
        <r>
          <rPr>
            <b/>
            <sz val="11"/>
            <color indexed="81"/>
            <rFont val="MS P ゴシック"/>
            <family val="3"/>
            <charset val="128"/>
          </rPr>
          <t>役員の残業にて対応。アシスタント採用を検討する</t>
        </r>
      </text>
    </comment>
    <comment ref="A54" authorId="0" shapeId="0" xr:uid="{B77829FC-9819-43AE-84D3-37A9B40E5A64}">
      <text>
        <r>
          <rPr>
            <b/>
            <sz val="11"/>
            <color indexed="81"/>
            <rFont val="MS P ゴシック"/>
            <family val="3"/>
            <charset val="128"/>
          </rPr>
          <t>返済総額のうち元金は含まない（元金は経費ではない）</t>
        </r>
      </text>
    </comment>
    <comment ref="B62" authorId="0" shapeId="0" xr:uid="{CA5F7234-7813-4A63-9863-1CA9BE4CC742}">
      <text>
        <r>
          <rPr>
            <b/>
            <sz val="11"/>
            <color indexed="81"/>
            <rFont val="MS P ゴシック"/>
            <family val="3"/>
            <charset val="128"/>
          </rPr>
          <t>ブランドパンフレット作成</t>
        </r>
      </text>
    </comment>
    <comment ref="D66" authorId="0" shapeId="0" xr:uid="{AD1574CC-216B-4FC6-9F3E-9DE51EE00115}">
      <text>
        <r>
          <rPr>
            <b/>
            <sz val="11"/>
            <color indexed="81"/>
            <rFont val="MS P ゴシック"/>
            <family val="3"/>
            <charset val="128"/>
          </rPr>
          <t>POPUP（3日感）へ出店。販売手数料や什器利用料など</t>
        </r>
      </text>
    </comment>
    <comment ref="H66" authorId="0" shapeId="0" xr:uid="{4B081A63-4C3D-4CF6-AB7A-730BE1AF1C9E}">
      <text>
        <r>
          <rPr>
            <b/>
            <sz val="11"/>
            <color indexed="81"/>
            <rFont val="MS P ゴシック"/>
            <family val="3"/>
            <charset val="128"/>
          </rPr>
          <t>展示会出展。小間料、装飾、カタログ作成など</t>
        </r>
      </text>
    </comment>
    <comment ref="K66" authorId="0" shapeId="0" xr:uid="{722A80BA-794C-4373-99D6-6D74DCF80523}">
      <text>
        <r>
          <rPr>
            <b/>
            <sz val="11"/>
            <color indexed="81"/>
            <rFont val="MS P ゴシック"/>
            <family val="3"/>
            <charset val="128"/>
          </rPr>
          <t>POPUP（3日感）へ出店。販売手数料や什器利用料など</t>
        </r>
      </text>
    </comment>
  </commentList>
</comments>
</file>

<file path=xl/sharedStrings.xml><?xml version="1.0" encoding="utf-8"?>
<sst xmlns="http://schemas.openxmlformats.org/spreadsheetml/2006/main" count="339" uniqueCount="115">
  <si>
    <t>月別収支計画書</t>
    <rPh sb="0" eb="2">
      <t>ツキベツ</t>
    </rPh>
    <rPh sb="2" eb="4">
      <t>シュウシ</t>
    </rPh>
    <rPh sb="4" eb="6">
      <t>ケイカク</t>
    </rPh>
    <rPh sb="6" eb="7">
      <t>ショ</t>
    </rPh>
    <phoneticPr fontId="2"/>
  </si>
  <si>
    <t>勘定科目</t>
  </si>
  <si>
    <t xml:space="preserve"> 4月度</t>
  </si>
  <si>
    <t xml:space="preserve"> 5月度</t>
  </si>
  <si>
    <t xml:space="preserve"> 6月度</t>
  </si>
  <si>
    <t xml:space="preserve"> 7月度</t>
  </si>
  <si>
    <t xml:space="preserve"> 8月度</t>
  </si>
  <si>
    <t xml:space="preserve"> 9月度</t>
  </si>
  <si>
    <t>10月度</t>
  </si>
  <si>
    <t>11月度</t>
  </si>
  <si>
    <t>12月度</t>
  </si>
  <si>
    <t xml:space="preserve"> 1月度</t>
  </si>
  <si>
    <t xml:space="preserve"> 2月度</t>
  </si>
  <si>
    <t xml:space="preserve"> 3月度</t>
  </si>
  <si>
    <t>合計</t>
    <phoneticPr fontId="2"/>
  </si>
  <si>
    <t>【売上高】</t>
    <rPh sb="1" eb="3">
      <t>ウリアゲ</t>
    </rPh>
    <rPh sb="3" eb="4">
      <t>ダカ</t>
    </rPh>
    <phoneticPr fontId="2"/>
  </si>
  <si>
    <t>【売上原価】（仕入高）</t>
    <rPh sb="1" eb="3">
      <t>ウリアゲ</t>
    </rPh>
    <rPh sb="3" eb="5">
      <t>ゲンカ</t>
    </rPh>
    <rPh sb="7" eb="9">
      <t>シイレ</t>
    </rPh>
    <rPh sb="9" eb="10">
      <t>ダカ</t>
    </rPh>
    <phoneticPr fontId="2"/>
  </si>
  <si>
    <t>【経費】</t>
    <rPh sb="1" eb="3">
      <t>ケイヒ</t>
    </rPh>
    <phoneticPr fontId="2"/>
  </si>
  <si>
    <t>①人件費</t>
    <rPh sb="1" eb="4">
      <t>ジンケンヒ</t>
    </rPh>
    <phoneticPr fontId="2"/>
  </si>
  <si>
    <t>②家賃（共益費等含む）</t>
    <rPh sb="1" eb="3">
      <t>ヤチン</t>
    </rPh>
    <rPh sb="4" eb="7">
      <t>キョウエキヒ</t>
    </rPh>
    <rPh sb="7" eb="8">
      <t>トウ</t>
    </rPh>
    <rPh sb="8" eb="9">
      <t>フク</t>
    </rPh>
    <phoneticPr fontId="2"/>
  </si>
  <si>
    <t>④広告宣伝費（展示会等除く）</t>
    <rPh sb="1" eb="6">
      <t>コウコクセンデンヒ</t>
    </rPh>
    <rPh sb="7" eb="10">
      <t>テンジカイ</t>
    </rPh>
    <rPh sb="10" eb="11">
      <t>トウ</t>
    </rPh>
    <rPh sb="11" eb="12">
      <t>ノゾ</t>
    </rPh>
    <phoneticPr fontId="2"/>
  </si>
  <si>
    <t>WEB広告</t>
    <rPh sb="3" eb="5">
      <t>コウコク</t>
    </rPh>
    <phoneticPr fontId="2"/>
  </si>
  <si>
    <t>⑤その他</t>
    <rPh sb="3" eb="4">
      <t>タ</t>
    </rPh>
    <phoneticPr fontId="2"/>
  </si>
  <si>
    <t>展示会・POPUP</t>
    <rPh sb="0" eb="3">
      <t>テンジカイ</t>
    </rPh>
    <phoneticPr fontId="2"/>
  </si>
  <si>
    <t>・正社員（　　名）</t>
    <rPh sb="1" eb="4">
      <t>セイシャイン</t>
    </rPh>
    <rPh sb="7" eb="8">
      <t>メイ</t>
    </rPh>
    <phoneticPr fontId="2"/>
  </si>
  <si>
    <t>・パート・アルバイト（　　名）</t>
    <rPh sb="13" eb="14">
      <t>メイ</t>
    </rPh>
    <phoneticPr fontId="2"/>
  </si>
  <si>
    <t>内訳</t>
    <rPh sb="0" eb="2">
      <t>ウチワケ</t>
    </rPh>
    <phoneticPr fontId="2"/>
  </si>
  <si>
    <t>○○銀行</t>
    <rPh sb="2" eb="4">
      <t>ギンコウ</t>
    </rPh>
    <phoneticPr fontId="2"/>
  </si>
  <si>
    <t>△△信用金庫</t>
    <rPh sb="2" eb="4">
      <t>シンヨウ</t>
    </rPh>
    <rPh sb="4" eb="6">
      <t>キンコ</t>
    </rPh>
    <phoneticPr fontId="2"/>
  </si>
  <si>
    <t>③銀行への返済（支払利息）</t>
    <rPh sb="1" eb="3">
      <t>ギンコウ</t>
    </rPh>
    <rPh sb="5" eb="7">
      <t>ヘンサイ</t>
    </rPh>
    <rPh sb="8" eb="10">
      <t>シハライ</t>
    </rPh>
    <rPh sb="10" eb="12">
      <t>リソク</t>
    </rPh>
    <phoneticPr fontId="2"/>
  </si>
  <si>
    <t>紙媒体（チラシ・DM）</t>
    <rPh sb="0" eb="1">
      <t>カミ</t>
    </rPh>
    <rPh sb="1" eb="3">
      <t>バイタイ</t>
    </rPh>
    <phoneticPr fontId="2"/>
  </si>
  <si>
    <t>○○○</t>
    <phoneticPr fontId="2"/>
  </si>
  <si>
    <t>外注費</t>
    <rPh sb="0" eb="3">
      <t>ガイチュウヒ</t>
    </rPh>
    <phoneticPr fontId="2"/>
  </si>
  <si>
    <t>売上高合計</t>
    <rPh sb="0" eb="2">
      <t>ウリアゲ</t>
    </rPh>
    <rPh sb="2" eb="3">
      <t>ダカ</t>
    </rPh>
    <rPh sb="3" eb="5">
      <t>ゴウケイ</t>
    </rPh>
    <phoneticPr fontId="2"/>
  </si>
  <si>
    <t>経費合計</t>
    <rPh sb="0" eb="2">
      <t>ケイヒ</t>
    </rPh>
    <rPh sb="2" eb="4">
      <t>ゴウケイ</t>
    </rPh>
    <phoneticPr fontId="2"/>
  </si>
  <si>
    <t>【利益】（売上－売上原価－経費）</t>
    <rPh sb="1" eb="3">
      <t>リエキ</t>
    </rPh>
    <rPh sb="5" eb="7">
      <t>ウリアゲ</t>
    </rPh>
    <rPh sb="8" eb="10">
      <t>ウリアゲ</t>
    </rPh>
    <rPh sb="10" eb="12">
      <t>ゲンカ</t>
    </rPh>
    <rPh sb="13" eb="15">
      <t>ケイヒ</t>
    </rPh>
    <phoneticPr fontId="2"/>
  </si>
  <si>
    <t>売上原価合計</t>
    <rPh sb="0" eb="2">
      <t>ウリアゲ</t>
    </rPh>
    <rPh sb="2" eb="4">
      <t>ゲンカ</t>
    </rPh>
    <rPh sb="4" eb="6">
      <t>ゴウケイ</t>
    </rPh>
    <phoneticPr fontId="2"/>
  </si>
  <si>
    <t>・役員報酬</t>
    <rPh sb="1" eb="3">
      <t>ヤクイン</t>
    </rPh>
    <rPh sb="3" eb="5">
      <t>ホウシュウ</t>
    </rPh>
    <phoneticPr fontId="2"/>
  </si>
  <si>
    <t>・客単価</t>
    <rPh sb="1" eb="4">
      <t>キャクタンカ</t>
    </rPh>
    <phoneticPr fontId="2"/>
  </si>
  <si>
    <t>・座席数</t>
    <rPh sb="1" eb="4">
      <t>ザセキスウ</t>
    </rPh>
    <phoneticPr fontId="2"/>
  </si>
  <si>
    <t>・回転率</t>
    <rPh sb="1" eb="4">
      <t>カイテンリツ</t>
    </rPh>
    <phoneticPr fontId="2"/>
  </si>
  <si>
    <t>〔営業日数〕</t>
    <rPh sb="1" eb="3">
      <t>エイギョウ</t>
    </rPh>
    <rPh sb="3" eb="5">
      <t>ニッスウ</t>
    </rPh>
    <phoneticPr fontId="2"/>
  </si>
  <si>
    <t>・平日</t>
    <rPh sb="1" eb="3">
      <t>ヘイジツ</t>
    </rPh>
    <phoneticPr fontId="2"/>
  </si>
  <si>
    <t>・土日祝日</t>
    <rPh sb="1" eb="3">
      <t>ドニチ</t>
    </rPh>
    <rPh sb="3" eb="5">
      <t>シュクジツ</t>
    </rPh>
    <phoneticPr fontId="2"/>
  </si>
  <si>
    <t>〔ランチ〕平日</t>
    <rPh sb="5" eb="7">
      <t>ヘイジツ</t>
    </rPh>
    <phoneticPr fontId="2"/>
  </si>
  <si>
    <t>・営業日数</t>
    <rPh sb="1" eb="3">
      <t>エイギョウ</t>
    </rPh>
    <rPh sb="3" eb="5">
      <t>ニッスウ</t>
    </rPh>
    <phoneticPr fontId="2"/>
  </si>
  <si>
    <t>・1日あたり売上</t>
    <rPh sb="2" eb="3">
      <t>ニチ</t>
    </rPh>
    <rPh sb="6" eb="8">
      <t>ウリアゲ</t>
    </rPh>
    <phoneticPr fontId="2"/>
  </si>
  <si>
    <t>〔ランチ〕休日</t>
    <rPh sb="5" eb="7">
      <t>キュウジツ</t>
    </rPh>
    <phoneticPr fontId="2"/>
  </si>
  <si>
    <t>〔ディナー〕平日</t>
    <rPh sb="6" eb="8">
      <t>ヘイジツ</t>
    </rPh>
    <phoneticPr fontId="2"/>
  </si>
  <si>
    <t>〔ディナー〕休日</t>
    <rPh sb="6" eb="8">
      <t>キュウジツ</t>
    </rPh>
    <phoneticPr fontId="2"/>
  </si>
  <si>
    <t>－</t>
    <phoneticPr fontId="2"/>
  </si>
  <si>
    <t>仕入れ原価率（目標）対売上高</t>
    <rPh sb="0" eb="2">
      <t>シイ</t>
    </rPh>
    <rPh sb="3" eb="6">
      <t>ゲンカリツ</t>
    </rPh>
    <rPh sb="7" eb="9">
      <t>モクヒョウ</t>
    </rPh>
    <rPh sb="10" eb="11">
      <t>タイ</t>
    </rPh>
    <rPh sb="11" eb="14">
      <t>ウリアゲダカ</t>
    </rPh>
    <phoneticPr fontId="2"/>
  </si>
  <si>
    <t>・売上高（ⅰ）</t>
    <rPh sb="1" eb="4">
      <t>ウリアゲダカ</t>
    </rPh>
    <phoneticPr fontId="2"/>
  </si>
  <si>
    <t>・売上高（ⅱ）</t>
    <rPh sb="1" eb="4">
      <t>ウリアゲダカ</t>
    </rPh>
    <phoneticPr fontId="2"/>
  </si>
  <si>
    <t>・売上高（ⅲ）</t>
    <rPh sb="1" eb="4">
      <t>ウリアゲダカ</t>
    </rPh>
    <phoneticPr fontId="2"/>
  </si>
  <si>
    <t>・売上高（ⅳ）</t>
    <rPh sb="1" eb="4">
      <t>ウリアゲダカ</t>
    </rPh>
    <phoneticPr fontId="2"/>
  </si>
  <si>
    <t>・正社員</t>
    <rPh sb="1" eb="4">
      <t>セイシャイン</t>
    </rPh>
    <phoneticPr fontId="2"/>
  </si>
  <si>
    <t>・月額</t>
    <rPh sb="1" eb="3">
      <t>ゲツガク</t>
    </rPh>
    <phoneticPr fontId="2"/>
  </si>
  <si>
    <t>・人数</t>
    <rPh sb="1" eb="3">
      <t>ニンズウ</t>
    </rPh>
    <phoneticPr fontId="2"/>
  </si>
  <si>
    <t>・パート・アルバイト</t>
    <phoneticPr fontId="2"/>
  </si>
  <si>
    <t>・○○銀行
　借入1000万円、5年、3%</t>
    <rPh sb="3" eb="5">
      <t>ギンコウ</t>
    </rPh>
    <rPh sb="7" eb="9">
      <t>カリイレ</t>
    </rPh>
    <rPh sb="13" eb="15">
      <t>マンエン</t>
    </rPh>
    <rPh sb="17" eb="18">
      <t>ネン</t>
    </rPh>
    <phoneticPr fontId="2"/>
  </si>
  <si>
    <t>・△△信用金庫
　借入300万円、5年、3%</t>
    <rPh sb="3" eb="5">
      <t>シンヨウ</t>
    </rPh>
    <rPh sb="5" eb="7">
      <t>キンコ</t>
    </rPh>
    <rPh sb="9" eb="11">
      <t>カリイレ</t>
    </rPh>
    <rPh sb="14" eb="16">
      <t>マンエン</t>
    </rPh>
    <rPh sb="18" eb="19">
      <t>ネン</t>
    </rPh>
    <phoneticPr fontId="2"/>
  </si>
  <si>
    <t>消耗品費</t>
    <rPh sb="0" eb="3">
      <t>ショウモウヒン</t>
    </rPh>
    <rPh sb="3" eb="4">
      <t>ヒ</t>
    </rPh>
    <phoneticPr fontId="2"/>
  </si>
  <si>
    <t>その他雑費</t>
    <rPh sb="2" eb="3">
      <t>タ</t>
    </rPh>
    <rPh sb="3" eb="5">
      <t>ザッピ</t>
    </rPh>
    <phoneticPr fontId="2"/>
  </si>
  <si>
    <t xml:space="preserve"> 4月</t>
    <phoneticPr fontId="2"/>
  </si>
  <si>
    <t xml:space="preserve"> 5月</t>
  </si>
  <si>
    <t xml:space="preserve"> 6月</t>
  </si>
  <si>
    <t xml:space="preserve"> 7月</t>
  </si>
  <si>
    <t xml:space="preserve"> 8月</t>
  </si>
  <si>
    <t xml:space="preserve"> 9月</t>
  </si>
  <si>
    <t xml:space="preserve"> 10月</t>
  </si>
  <si>
    <t xml:space="preserve"> 11月</t>
  </si>
  <si>
    <t xml:space="preserve"> 12月</t>
  </si>
  <si>
    <t xml:space="preserve"> 1月</t>
  </si>
  <si>
    <t xml:space="preserve"> 2月</t>
  </si>
  <si>
    <t xml:space="preserve"> 3月</t>
  </si>
  <si>
    <t>【当月までの利益累計】</t>
    <rPh sb="1" eb="3">
      <t>トウゲツ</t>
    </rPh>
    <rPh sb="6" eb="8">
      <t>リエキ</t>
    </rPh>
    <rPh sb="8" eb="10">
      <t>ルイケイ</t>
    </rPh>
    <phoneticPr fontId="2"/>
  </si>
  <si>
    <t>月別収支計画書　（例）飲食業/ラーメン店</t>
    <rPh sb="0" eb="2">
      <t>ツキベツ</t>
    </rPh>
    <rPh sb="2" eb="4">
      <t>シュウシ</t>
    </rPh>
    <rPh sb="4" eb="6">
      <t>ケイカク</t>
    </rPh>
    <rPh sb="6" eb="7">
      <t>ショ</t>
    </rPh>
    <rPh sb="9" eb="10">
      <t>レイ</t>
    </rPh>
    <rPh sb="11" eb="14">
      <t>インショクギョウ</t>
    </rPh>
    <rPh sb="19" eb="20">
      <t>テン</t>
    </rPh>
    <phoneticPr fontId="2"/>
  </si>
  <si>
    <t>項目</t>
    <rPh sb="0" eb="2">
      <t>コウモク</t>
    </rPh>
    <phoneticPr fontId="2"/>
  </si>
  <si>
    <t>月別収支計画書　（例）サービス業/ネイルサロン</t>
    <rPh sb="0" eb="2">
      <t>ツキベツ</t>
    </rPh>
    <rPh sb="2" eb="4">
      <t>シュウシ</t>
    </rPh>
    <rPh sb="4" eb="6">
      <t>ケイカク</t>
    </rPh>
    <rPh sb="6" eb="7">
      <t>ショ</t>
    </rPh>
    <rPh sb="9" eb="10">
      <t>レイ</t>
    </rPh>
    <phoneticPr fontId="2"/>
  </si>
  <si>
    <t>・暦日</t>
    <rPh sb="1" eb="3">
      <t>レキジツ</t>
    </rPh>
    <phoneticPr fontId="2"/>
  </si>
  <si>
    <t>・うち営業日数（月曜休み）</t>
    <rPh sb="3" eb="5">
      <t>エイギョウ</t>
    </rPh>
    <rPh sb="5" eb="7">
      <t>ニッスウ</t>
    </rPh>
    <rPh sb="8" eb="10">
      <t>ゲツヨウ</t>
    </rPh>
    <rPh sb="10" eb="11">
      <t>ヤス</t>
    </rPh>
    <phoneticPr fontId="2"/>
  </si>
  <si>
    <t>〔ネイル施術〕</t>
    <rPh sb="4" eb="6">
      <t>セジュツ</t>
    </rPh>
    <phoneticPr fontId="2"/>
  </si>
  <si>
    <t>・1日あたり施術枠数（60分）</t>
    <rPh sb="2" eb="3">
      <t>ニチ</t>
    </rPh>
    <rPh sb="6" eb="8">
      <t>セジュツ</t>
    </rPh>
    <rPh sb="8" eb="9">
      <t>ワク</t>
    </rPh>
    <rPh sb="9" eb="10">
      <t>スウ</t>
    </rPh>
    <rPh sb="13" eb="14">
      <t>フン</t>
    </rPh>
    <phoneticPr fontId="2"/>
  </si>
  <si>
    <t>・平均単価</t>
    <rPh sb="1" eb="3">
      <t>ヘイキン</t>
    </rPh>
    <rPh sb="3" eb="5">
      <t>タンカ</t>
    </rPh>
    <phoneticPr fontId="2"/>
  </si>
  <si>
    <t>・販売個数（日）</t>
    <rPh sb="1" eb="3">
      <t>ハンバイ</t>
    </rPh>
    <rPh sb="3" eb="5">
      <t>コスウ</t>
    </rPh>
    <rPh sb="6" eb="7">
      <t>ニチ</t>
    </rPh>
    <phoneticPr fontId="2"/>
  </si>
  <si>
    <t>・稼働率（予約埋まり具合）</t>
    <rPh sb="1" eb="4">
      <t>カドウリツ</t>
    </rPh>
    <rPh sb="5" eb="7">
      <t>ヨヤク</t>
    </rPh>
    <rPh sb="7" eb="8">
      <t>ウ</t>
    </rPh>
    <rPh sb="10" eb="12">
      <t>グアイ</t>
    </rPh>
    <phoneticPr fontId="2"/>
  </si>
  <si>
    <t>（ジェル、カラー、パーツ等）</t>
    <rPh sb="12" eb="13">
      <t>ナド</t>
    </rPh>
    <phoneticPr fontId="2"/>
  </si>
  <si>
    <t>〔ネイル施術〕材料・消耗品</t>
    <rPh sb="4" eb="6">
      <t>セジュツ</t>
    </rPh>
    <rPh sb="7" eb="9">
      <t>ザイリョウ</t>
    </rPh>
    <rPh sb="10" eb="13">
      <t>ショウモウヒン</t>
    </rPh>
    <phoneticPr fontId="2"/>
  </si>
  <si>
    <t>〔物販〕ネイルケア用品</t>
    <rPh sb="1" eb="3">
      <t>ブッパン</t>
    </rPh>
    <rPh sb="9" eb="11">
      <t>ヨウヒン</t>
    </rPh>
    <phoneticPr fontId="2"/>
  </si>
  <si>
    <t>（ネイル・ハンドクリーム等）</t>
    <rPh sb="12" eb="13">
      <t>ナド</t>
    </rPh>
    <phoneticPr fontId="2"/>
  </si>
  <si>
    <t>売上総利益（粗利）</t>
    <rPh sb="0" eb="2">
      <t>ウリアゲ</t>
    </rPh>
    <rPh sb="2" eb="5">
      <t>ソウリエキ</t>
    </rPh>
    <rPh sb="6" eb="8">
      <t>アラリ</t>
    </rPh>
    <phoneticPr fontId="2"/>
  </si>
  <si>
    <t>対売上高比率</t>
    <rPh sb="0" eb="1">
      <t>タイ</t>
    </rPh>
    <rPh sb="1" eb="4">
      <t>ウリアゲダカ</t>
    </rPh>
    <rPh sb="4" eb="6">
      <t>ヒリツ</t>
    </rPh>
    <phoneticPr fontId="2"/>
  </si>
  <si>
    <t>月別収支計画書　（例）製造卸・小売業/革靴</t>
    <rPh sb="0" eb="2">
      <t>ツキベツ</t>
    </rPh>
    <rPh sb="2" eb="4">
      <t>シュウシ</t>
    </rPh>
    <rPh sb="4" eb="6">
      <t>ケイカク</t>
    </rPh>
    <rPh sb="6" eb="7">
      <t>ショ</t>
    </rPh>
    <rPh sb="9" eb="10">
      <t>レイ</t>
    </rPh>
    <rPh sb="11" eb="13">
      <t>セイゾウ</t>
    </rPh>
    <rPh sb="13" eb="14">
      <t>オロシ</t>
    </rPh>
    <rPh sb="15" eb="17">
      <t>コウ</t>
    </rPh>
    <rPh sb="19" eb="21">
      <t>カワグツ</t>
    </rPh>
    <phoneticPr fontId="2"/>
  </si>
  <si>
    <t>〔OEM〕 XYZブランド革靴</t>
    <rPh sb="13" eb="15">
      <t>カワグツ</t>
    </rPh>
    <phoneticPr fontId="2"/>
  </si>
  <si>
    <t>・受注単価（グッドイヤー製法）</t>
    <rPh sb="1" eb="3">
      <t>ジュチュウ</t>
    </rPh>
    <rPh sb="3" eb="5">
      <t>タンカ</t>
    </rPh>
    <rPh sb="12" eb="14">
      <t>セイホウ</t>
    </rPh>
    <phoneticPr fontId="2"/>
  </si>
  <si>
    <t>〔卸〕自社ブランドABC革靴</t>
    <rPh sb="1" eb="2">
      <t>オロシ</t>
    </rPh>
    <rPh sb="3" eb="5">
      <t>ジシャ</t>
    </rPh>
    <rPh sb="12" eb="14">
      <t>カワグツ</t>
    </rPh>
    <phoneticPr fontId="2"/>
  </si>
  <si>
    <t>・店舗での小売価格</t>
    <rPh sb="1" eb="3">
      <t>テンポ</t>
    </rPh>
    <rPh sb="5" eb="7">
      <t>コウ</t>
    </rPh>
    <rPh sb="7" eb="9">
      <t>カカク</t>
    </rPh>
    <phoneticPr fontId="2"/>
  </si>
  <si>
    <t>・卸値率（掛け率）</t>
    <rPh sb="1" eb="2">
      <t>オロシ</t>
    </rPh>
    <rPh sb="2" eb="3">
      <t>ネ</t>
    </rPh>
    <rPh sb="3" eb="4">
      <t>リツ</t>
    </rPh>
    <rPh sb="5" eb="6">
      <t>カ</t>
    </rPh>
    <rPh sb="7" eb="8">
      <t>リツ</t>
    </rPh>
    <phoneticPr fontId="2"/>
  </si>
  <si>
    <t>・卸売り単価</t>
    <rPh sb="1" eb="3">
      <t>オロシウ</t>
    </rPh>
    <rPh sb="4" eb="6">
      <t>タンカ</t>
    </rPh>
    <phoneticPr fontId="2"/>
  </si>
  <si>
    <t>・売上高（OEM）</t>
    <rPh sb="1" eb="4">
      <t>ウリアゲダカ</t>
    </rPh>
    <phoneticPr fontId="2"/>
  </si>
  <si>
    <t>・売上高（卸）</t>
    <rPh sb="1" eb="4">
      <t>ウリアゲダカ</t>
    </rPh>
    <rPh sb="5" eb="6">
      <t>オロシ</t>
    </rPh>
    <phoneticPr fontId="2"/>
  </si>
  <si>
    <t>・販売単価</t>
    <rPh sb="1" eb="3">
      <t>ハンバイ</t>
    </rPh>
    <rPh sb="3" eb="5">
      <t>タンカ</t>
    </rPh>
    <phoneticPr fontId="2"/>
  </si>
  <si>
    <t>〔直販〕 自社ブランド▲▲革靴</t>
    <rPh sb="1" eb="3">
      <t>チョクハン</t>
    </rPh>
    <rPh sb="5" eb="7">
      <t>ジシャ</t>
    </rPh>
    <rPh sb="13" eb="15">
      <t>カワグツ</t>
    </rPh>
    <phoneticPr fontId="2"/>
  </si>
  <si>
    <t>・売上高（小売）</t>
    <rPh sb="1" eb="4">
      <t>ウリアゲダカ</t>
    </rPh>
    <rPh sb="5" eb="7">
      <t>コウ</t>
    </rPh>
    <phoneticPr fontId="2"/>
  </si>
  <si>
    <t>・受注数量(a)</t>
    <rPh sb="1" eb="3">
      <t>ジュチュウ</t>
    </rPh>
    <rPh sb="3" eb="5">
      <t>スウリョウ</t>
    </rPh>
    <phoneticPr fontId="2"/>
  </si>
  <si>
    <t>・受注数量(b)</t>
    <rPh sb="1" eb="3">
      <t>ジュチュウ</t>
    </rPh>
    <rPh sb="3" eb="5">
      <t>スウリョウ</t>
    </rPh>
    <phoneticPr fontId="2"/>
  </si>
  <si>
    <t>・販売数量（c）</t>
    <rPh sb="1" eb="3">
      <t>ハンバイ</t>
    </rPh>
    <rPh sb="3" eb="5">
      <t>スウリョウ</t>
    </rPh>
    <phoneticPr fontId="2"/>
  </si>
  <si>
    <t>・生産能力</t>
    <rPh sb="1" eb="3">
      <t>セイサン</t>
    </rPh>
    <rPh sb="3" eb="5">
      <t>ノウリョク</t>
    </rPh>
    <phoneticPr fontId="2"/>
  </si>
  <si>
    <t>・職人1人あたり生産個数</t>
    <rPh sb="1" eb="3">
      <t>ショクニン</t>
    </rPh>
    <rPh sb="4" eb="5">
      <t>ニン</t>
    </rPh>
    <rPh sb="8" eb="10">
      <t>セイサン</t>
    </rPh>
    <rPh sb="10" eb="12">
      <t>コスウ</t>
    </rPh>
    <phoneticPr fontId="2"/>
  </si>
  <si>
    <t>・職人数</t>
    <rPh sb="1" eb="3">
      <t>ショクニン</t>
    </rPh>
    <rPh sb="3" eb="4">
      <t>スウ</t>
    </rPh>
    <phoneticPr fontId="2"/>
  </si>
  <si>
    <t>〔基本要件〕</t>
    <rPh sb="1" eb="3">
      <t>キホン</t>
    </rPh>
    <rPh sb="3" eb="5">
      <t>ヨウケン</t>
    </rPh>
    <phoneticPr fontId="2"/>
  </si>
  <si>
    <t>・受注数量（a+b+c）</t>
    <rPh sb="1" eb="3">
      <t>ジュチュウ</t>
    </rPh>
    <rPh sb="3" eb="5">
      <t>スウリョウ</t>
    </rPh>
    <phoneticPr fontId="2"/>
  </si>
  <si>
    <t>・工場稼働率</t>
    <rPh sb="1" eb="3">
      <t>コウジョウ</t>
    </rPh>
    <rPh sb="3" eb="6">
      <t>カドウリツ</t>
    </rPh>
    <phoneticPr fontId="2"/>
  </si>
  <si>
    <t>材料原価率（目標）対売上高</t>
    <rPh sb="0" eb="2">
      <t>ザイリョウ</t>
    </rPh>
    <rPh sb="2" eb="5">
      <t>ゲンカリツ</t>
    </rPh>
    <rPh sb="6" eb="8">
      <t>モクヒョウ</t>
    </rPh>
    <rPh sb="9" eb="10">
      <t>タイ</t>
    </rPh>
    <rPh sb="10" eb="13">
      <t>ウリアゲダカ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</si>
</sst>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13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1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b/>
      <sz val="11"/>
      <name val="BIZ UDPゴシック"/>
      <family val="3"/>
      <charset val="128"/>
    </font>
    <font>
      <b/>
      <sz val="18"/>
      <color theme="1"/>
      <name val="BIZ UDPゴシック"/>
      <family val="3"/>
      <charset val="128"/>
    </font>
    <font>
      <sz val="18"/>
      <color theme="1"/>
      <name val="BIZ UDPゴシック"/>
      <family val="3"/>
      <charset val="128"/>
    </font>
    <font>
      <b/>
      <sz val="11"/>
      <color rgb="FF0070C0"/>
      <name val="BIZ UDPゴシック"/>
      <family val="3"/>
      <charset val="128"/>
    </font>
    <font>
      <b/>
      <sz val="11"/>
      <color indexed="81"/>
      <name val="MS P ゴシック"/>
      <family val="3"/>
      <charset val="128"/>
    </font>
    <font>
      <b/>
      <sz val="12"/>
      <color indexed="81"/>
      <name val="MS P ゴシック"/>
      <family val="3"/>
      <charset val="128"/>
    </font>
    <font>
      <sz val="11"/>
      <color rgb="FF0070C0"/>
      <name val="BIZ UDP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FFFCD3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medium">
        <color indexed="64"/>
      </left>
      <right style="medium">
        <color indexed="64"/>
      </right>
      <top/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 diagonalDown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0" borderId="0"/>
    <xf numFmtId="9" fontId="1" fillId="0" borderId="0" applyFont="0" applyFill="0" applyBorder="0" applyAlignment="0" applyProtection="0">
      <alignment vertical="center"/>
    </xf>
  </cellStyleXfs>
  <cellXfs count="123">
    <xf numFmtId="0" fontId="0" fillId="0" borderId="0" xfId="0">
      <alignment vertic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5" fillId="0" borderId="0" xfId="0" applyFont="1">
      <alignment vertical="center"/>
    </xf>
    <xf numFmtId="0" fontId="5" fillId="0" borderId="2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3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5" xfId="0" applyFont="1" applyBorder="1">
      <alignment vertical="center"/>
    </xf>
    <xf numFmtId="38" fontId="6" fillId="3" borderId="7" xfId="1" applyFont="1" applyFill="1" applyBorder="1" applyAlignment="1">
      <alignment horizontal="center" vertical="center" wrapText="1"/>
    </xf>
    <xf numFmtId="0" fontId="5" fillId="0" borderId="8" xfId="0" applyFont="1" applyBorder="1">
      <alignment vertical="center"/>
    </xf>
    <xf numFmtId="0" fontId="5" fillId="0" borderId="9" xfId="0" applyFont="1" applyBorder="1">
      <alignment vertical="center"/>
    </xf>
    <xf numFmtId="0" fontId="5" fillId="0" borderId="10" xfId="0" applyFont="1" applyBorder="1">
      <alignment vertical="center"/>
    </xf>
    <xf numFmtId="0" fontId="5" fillId="0" borderId="11" xfId="0" applyFont="1" applyBorder="1">
      <alignment vertical="center"/>
    </xf>
    <xf numFmtId="0" fontId="5" fillId="0" borderId="12" xfId="0" applyFont="1" applyBorder="1">
      <alignment vertical="center"/>
    </xf>
    <xf numFmtId="0" fontId="5" fillId="4" borderId="14" xfId="0" applyFont="1" applyFill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5" fillId="5" borderId="14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6" borderId="16" xfId="0" applyFont="1" applyFill="1" applyBorder="1" applyAlignment="1">
      <alignment horizontal="center" vertical="center"/>
    </xf>
    <xf numFmtId="0" fontId="5" fillId="0" borderId="14" xfId="0" applyFont="1" applyBorder="1" applyAlignment="1">
      <alignment horizontal="left" vertical="center"/>
    </xf>
    <xf numFmtId="0" fontId="5" fillId="0" borderId="14" xfId="0" applyFont="1" applyBorder="1" applyAlignment="1">
      <alignment horizontal="left" vertical="center" wrapText="1"/>
    </xf>
    <xf numFmtId="0" fontId="5" fillId="0" borderId="14" xfId="0" applyFont="1" applyBorder="1">
      <alignment vertical="center"/>
    </xf>
    <xf numFmtId="0" fontId="5" fillId="0" borderId="15" xfId="0" applyFont="1" applyBorder="1">
      <alignment vertical="center"/>
    </xf>
    <xf numFmtId="0" fontId="5" fillId="7" borderId="6" xfId="0" applyFont="1" applyFill="1" applyBorder="1" applyAlignment="1">
      <alignment horizontal="center" vertical="center"/>
    </xf>
    <xf numFmtId="0" fontId="5" fillId="0" borderId="17" xfId="0" applyFont="1" applyBorder="1">
      <alignment vertical="center"/>
    </xf>
    <xf numFmtId="0" fontId="5" fillId="0" borderId="18" xfId="0" applyFont="1" applyBorder="1">
      <alignment vertical="center"/>
    </xf>
    <xf numFmtId="0" fontId="5" fillId="0" borderId="19" xfId="0" applyFont="1" applyBorder="1">
      <alignment vertical="center"/>
    </xf>
    <xf numFmtId="0" fontId="5" fillId="0" borderId="20" xfId="0" applyFont="1" applyBorder="1">
      <alignment vertical="center"/>
    </xf>
    <xf numFmtId="0" fontId="5" fillId="0" borderId="21" xfId="0" applyFont="1" applyBorder="1">
      <alignment vertical="center"/>
    </xf>
    <xf numFmtId="0" fontId="5" fillId="0" borderId="22" xfId="0" applyFont="1" applyBorder="1">
      <alignment vertical="center"/>
    </xf>
    <xf numFmtId="0" fontId="5" fillId="0" borderId="6" xfId="0" applyFont="1" applyBorder="1">
      <alignment vertical="center"/>
    </xf>
    <xf numFmtId="0" fontId="5" fillId="0" borderId="23" xfId="0" applyFont="1" applyBorder="1">
      <alignment vertical="center"/>
    </xf>
    <xf numFmtId="0" fontId="5" fillId="0" borderId="15" xfId="0" applyFont="1" applyBorder="1" applyAlignment="1">
      <alignment horizontal="left" vertical="center"/>
    </xf>
    <xf numFmtId="176" fontId="5" fillId="0" borderId="9" xfId="0" applyNumberFormat="1" applyFont="1" applyBorder="1">
      <alignment vertical="center"/>
    </xf>
    <xf numFmtId="38" fontId="5" fillId="0" borderId="9" xfId="1" applyFont="1" applyBorder="1">
      <alignment vertical="center"/>
    </xf>
    <xf numFmtId="38" fontId="9" fillId="0" borderId="9" xfId="1" applyFont="1" applyBorder="1">
      <alignment vertical="center"/>
    </xf>
    <xf numFmtId="0" fontId="9" fillId="0" borderId="0" xfId="0" applyFont="1">
      <alignment vertical="center"/>
    </xf>
    <xf numFmtId="0" fontId="5" fillId="0" borderId="14" xfId="0" applyFont="1" applyBorder="1" applyAlignment="1">
      <alignment horizontal="left" vertical="center" indent="1"/>
    </xf>
    <xf numFmtId="0" fontId="5" fillId="6" borderId="9" xfId="0" applyFont="1" applyFill="1" applyBorder="1">
      <alignment vertical="center"/>
    </xf>
    <xf numFmtId="176" fontId="5" fillId="6" borderId="9" xfId="0" applyNumberFormat="1" applyFont="1" applyFill="1" applyBorder="1">
      <alignment vertical="center"/>
    </xf>
    <xf numFmtId="9" fontId="5" fillId="0" borderId="10" xfId="3" applyFont="1" applyBorder="1">
      <alignment vertical="center"/>
    </xf>
    <xf numFmtId="0" fontId="12" fillId="0" borderId="0" xfId="0" applyFont="1">
      <alignment vertical="center"/>
    </xf>
    <xf numFmtId="9" fontId="5" fillId="6" borderId="10" xfId="3" applyFont="1" applyFill="1" applyBorder="1">
      <alignment vertical="center"/>
    </xf>
    <xf numFmtId="38" fontId="9" fillId="0" borderId="20" xfId="1" applyFont="1" applyBorder="1">
      <alignment vertical="center"/>
    </xf>
    <xf numFmtId="0" fontId="5" fillId="0" borderId="14" xfId="0" applyFont="1" applyBorder="1" applyAlignment="1">
      <alignment horizontal="left" vertical="center" indent="2"/>
    </xf>
    <xf numFmtId="38" fontId="9" fillId="0" borderId="11" xfId="0" applyNumberFormat="1" applyFont="1" applyBorder="1">
      <alignment vertical="center"/>
    </xf>
    <xf numFmtId="38" fontId="9" fillId="0" borderId="4" xfId="1" applyFont="1" applyBorder="1">
      <alignment vertical="center"/>
    </xf>
    <xf numFmtId="38" fontId="9" fillId="0" borderId="11" xfId="1" applyFont="1" applyBorder="1">
      <alignment vertical="center"/>
    </xf>
    <xf numFmtId="38" fontId="12" fillId="0" borderId="9" xfId="1" applyFont="1" applyBorder="1">
      <alignment vertical="center"/>
    </xf>
    <xf numFmtId="38" fontId="9" fillId="0" borderId="9" xfId="0" applyNumberFormat="1" applyFont="1" applyBorder="1">
      <alignment vertical="center"/>
    </xf>
    <xf numFmtId="38" fontId="5" fillId="0" borderId="18" xfId="1" applyFont="1" applyBorder="1">
      <alignment vertical="center"/>
    </xf>
    <xf numFmtId="3" fontId="5" fillId="0" borderId="0" xfId="0" applyNumberFormat="1" applyFont="1">
      <alignment vertical="center"/>
    </xf>
    <xf numFmtId="3" fontId="5" fillId="0" borderId="1" xfId="0" applyNumberFormat="1" applyFont="1" applyBorder="1">
      <alignment vertical="center"/>
    </xf>
    <xf numFmtId="38" fontId="5" fillId="0" borderId="1" xfId="1" applyFont="1" applyBorder="1">
      <alignment vertical="center"/>
    </xf>
    <xf numFmtId="38" fontId="5" fillId="0" borderId="10" xfId="1" applyFont="1" applyBorder="1">
      <alignment vertical="center"/>
    </xf>
    <xf numFmtId="0" fontId="4" fillId="0" borderId="14" xfId="0" applyFont="1" applyBorder="1" applyAlignment="1">
      <alignment horizontal="left" vertical="center"/>
    </xf>
    <xf numFmtId="38" fontId="4" fillId="0" borderId="9" xfId="1" applyFont="1" applyBorder="1">
      <alignment vertical="center"/>
    </xf>
    <xf numFmtId="0" fontId="4" fillId="0" borderId="0" xfId="0" applyFont="1">
      <alignment vertical="center"/>
    </xf>
    <xf numFmtId="3" fontId="9" fillId="0" borderId="9" xfId="0" applyNumberFormat="1" applyFont="1" applyBorder="1">
      <alignment vertical="center"/>
    </xf>
    <xf numFmtId="0" fontId="4" fillId="0" borderId="14" xfId="0" applyFont="1" applyBorder="1" applyAlignment="1">
      <alignment horizontal="left" vertical="center" wrapText="1"/>
    </xf>
    <xf numFmtId="3" fontId="4" fillId="0" borderId="0" xfId="0" applyNumberFormat="1" applyFont="1">
      <alignment vertical="center"/>
    </xf>
    <xf numFmtId="3" fontId="9" fillId="0" borderId="0" xfId="0" applyNumberFormat="1" applyFont="1">
      <alignment vertical="center"/>
    </xf>
    <xf numFmtId="0" fontId="5" fillId="0" borderId="14" xfId="0" applyFont="1" applyBorder="1" applyAlignment="1">
      <alignment horizontal="left" vertical="center" wrapText="1" indent="1"/>
    </xf>
    <xf numFmtId="0" fontId="5" fillId="0" borderId="15" xfId="0" applyFont="1" applyBorder="1" applyAlignment="1">
      <alignment horizontal="left" vertical="center" indent="1"/>
    </xf>
    <xf numFmtId="38" fontId="5" fillId="6" borderId="9" xfId="1" applyFont="1" applyFill="1" applyBorder="1">
      <alignment vertical="center"/>
    </xf>
    <xf numFmtId="0" fontId="5" fillId="0" borderId="24" xfId="0" applyFont="1" applyBorder="1">
      <alignment vertical="center"/>
    </xf>
    <xf numFmtId="176" fontId="5" fillId="0" borderId="24" xfId="0" applyNumberFormat="1" applyFont="1" applyBorder="1">
      <alignment vertical="center"/>
    </xf>
    <xf numFmtId="38" fontId="5" fillId="0" borderId="24" xfId="1" applyFont="1" applyBorder="1">
      <alignment vertical="center"/>
    </xf>
    <xf numFmtId="38" fontId="9" fillId="0" borderId="24" xfId="1" applyFont="1" applyBorder="1">
      <alignment vertical="center"/>
    </xf>
    <xf numFmtId="9" fontId="5" fillId="0" borderId="25" xfId="3" applyFont="1" applyBorder="1">
      <alignment vertical="center"/>
    </xf>
    <xf numFmtId="38" fontId="9" fillId="0" borderId="24" xfId="0" applyNumberFormat="1" applyFont="1" applyBorder="1">
      <alignment vertical="center"/>
    </xf>
    <xf numFmtId="38" fontId="12" fillId="0" borderId="24" xfId="1" applyFont="1" applyBorder="1">
      <alignment vertical="center"/>
    </xf>
    <xf numFmtId="38" fontId="4" fillId="0" borderId="24" xfId="1" applyFont="1" applyBorder="1">
      <alignment vertical="center"/>
    </xf>
    <xf numFmtId="3" fontId="9" fillId="0" borderId="24" xfId="0" applyNumberFormat="1" applyFont="1" applyBorder="1">
      <alignment vertical="center"/>
    </xf>
    <xf numFmtId="3" fontId="5" fillId="0" borderId="18" xfId="0" applyNumberFormat="1" applyFont="1" applyBorder="1">
      <alignment vertical="center"/>
    </xf>
    <xf numFmtId="38" fontId="5" fillId="0" borderId="25" xfId="1" applyFont="1" applyBorder="1">
      <alignment vertical="center"/>
    </xf>
    <xf numFmtId="38" fontId="9" fillId="0" borderId="26" xfId="0" applyNumberFormat="1" applyFont="1" applyBorder="1">
      <alignment vertical="center"/>
    </xf>
    <xf numFmtId="0" fontId="7" fillId="0" borderId="0" xfId="0" applyFont="1">
      <alignment vertical="center"/>
    </xf>
    <xf numFmtId="9" fontId="5" fillId="6" borderId="9" xfId="3" applyFont="1" applyFill="1" applyBorder="1">
      <alignment vertical="center"/>
    </xf>
    <xf numFmtId="9" fontId="5" fillId="0" borderId="9" xfId="3" applyFont="1" applyBorder="1">
      <alignment vertical="center"/>
    </xf>
    <xf numFmtId="9" fontId="5" fillId="0" borderId="10" xfId="3" applyFont="1" applyFill="1" applyBorder="1">
      <alignment vertical="center"/>
    </xf>
    <xf numFmtId="38" fontId="4" fillId="3" borderId="13" xfId="1" applyFont="1" applyFill="1" applyBorder="1" applyAlignment="1">
      <alignment horizontal="center" vertical="center" wrapText="1"/>
    </xf>
    <xf numFmtId="0" fontId="5" fillId="0" borderId="14" xfId="0" applyFont="1" applyBorder="1" applyAlignment="1">
      <alignment horizontal="right" vertical="center"/>
    </xf>
    <xf numFmtId="9" fontId="4" fillId="0" borderId="14" xfId="3" applyFont="1" applyBorder="1">
      <alignment vertical="center"/>
    </xf>
    <xf numFmtId="0" fontId="5" fillId="0" borderId="15" xfId="0" applyFont="1" applyBorder="1" applyAlignment="1">
      <alignment horizontal="right" vertical="center"/>
    </xf>
    <xf numFmtId="38" fontId="5" fillId="0" borderId="14" xfId="1" applyFont="1" applyBorder="1">
      <alignment vertical="center"/>
    </xf>
    <xf numFmtId="38" fontId="4" fillId="0" borderId="6" xfId="1" applyFont="1" applyBorder="1" applyAlignment="1">
      <alignment horizontal="right" vertical="center"/>
    </xf>
    <xf numFmtId="0" fontId="5" fillId="4" borderId="16" xfId="0" applyFont="1" applyFill="1" applyBorder="1" applyAlignment="1">
      <alignment horizontal="center" vertical="center"/>
    </xf>
    <xf numFmtId="38" fontId="6" fillId="3" borderId="11" xfId="1" applyFont="1" applyFill="1" applyBorder="1" applyAlignment="1">
      <alignment horizontal="center" vertical="center" wrapText="1"/>
    </xf>
    <xf numFmtId="38" fontId="4" fillId="3" borderId="6" xfId="1" applyFont="1" applyFill="1" applyBorder="1" applyAlignment="1">
      <alignment horizontal="center" vertical="center" wrapText="1"/>
    </xf>
    <xf numFmtId="9" fontId="4" fillId="0" borderId="6" xfId="3" applyFont="1" applyBorder="1">
      <alignment vertical="center"/>
    </xf>
    <xf numFmtId="0" fontId="8" fillId="0" borderId="0" xfId="0" applyFont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9" fontId="4" fillId="0" borderId="14" xfId="3" applyFont="1" applyBorder="1" applyAlignment="1">
      <alignment horizontal="center" vertical="center"/>
    </xf>
    <xf numFmtId="9" fontId="4" fillId="0" borderId="6" xfId="3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38" fontId="5" fillId="0" borderId="14" xfId="1" applyFont="1" applyBorder="1" applyAlignment="1">
      <alignment horizontal="center" vertical="center"/>
    </xf>
    <xf numFmtId="38" fontId="4" fillId="0" borderId="6" xfId="1" applyFont="1" applyBorder="1" applyAlignment="1">
      <alignment horizontal="center" vertical="center"/>
    </xf>
    <xf numFmtId="38" fontId="4" fillId="0" borderId="14" xfId="1" applyFont="1" applyBorder="1">
      <alignment vertical="center"/>
    </xf>
    <xf numFmtId="38" fontId="5" fillId="0" borderId="14" xfId="1" applyFont="1" applyBorder="1" applyAlignment="1">
      <alignment horizontal="right" vertical="center"/>
    </xf>
    <xf numFmtId="38" fontId="4" fillId="0" borderId="6" xfId="1" applyFont="1" applyBorder="1">
      <alignment vertical="center"/>
    </xf>
    <xf numFmtId="38" fontId="5" fillId="0" borderId="15" xfId="1" applyFont="1" applyBorder="1">
      <alignment vertical="center"/>
    </xf>
    <xf numFmtId="38" fontId="4" fillId="0" borderId="11" xfId="0" applyNumberFormat="1" applyFont="1" applyBorder="1">
      <alignment vertical="center"/>
    </xf>
    <xf numFmtId="38" fontId="4" fillId="0" borderId="26" xfId="0" applyNumberFormat="1" applyFont="1" applyBorder="1">
      <alignment vertical="center"/>
    </xf>
    <xf numFmtId="0" fontId="4" fillId="7" borderId="6" xfId="0" applyFont="1" applyFill="1" applyBorder="1" applyAlignment="1">
      <alignment horizontal="center" vertical="center"/>
    </xf>
    <xf numFmtId="49" fontId="4" fillId="2" borderId="13" xfId="2" applyNumberFormat="1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left" vertical="center" indent="1"/>
    </xf>
    <xf numFmtId="49" fontId="4" fillId="2" borderId="6" xfId="2" applyNumberFormat="1" applyFont="1" applyFill="1" applyBorder="1" applyAlignment="1">
      <alignment horizontal="center" vertical="center" wrapText="1"/>
    </xf>
    <xf numFmtId="9" fontId="5" fillId="0" borderId="9" xfId="0" applyNumberFormat="1" applyFont="1" applyBorder="1">
      <alignment vertical="center"/>
    </xf>
    <xf numFmtId="38" fontId="5" fillId="0" borderId="9" xfId="0" applyNumberFormat="1" applyFont="1" applyBorder="1">
      <alignment vertical="center"/>
    </xf>
    <xf numFmtId="38" fontId="5" fillId="6" borderId="1" xfId="1" applyFont="1" applyFill="1" applyBorder="1">
      <alignment vertical="center"/>
    </xf>
    <xf numFmtId="0" fontId="5" fillId="0" borderId="6" xfId="0" applyFont="1" applyBorder="1" applyAlignment="1">
      <alignment horizontal="right" vertical="center"/>
    </xf>
    <xf numFmtId="49" fontId="6" fillId="2" borderId="6" xfId="2" applyNumberFormat="1" applyFont="1" applyFill="1" applyBorder="1" applyAlignment="1">
      <alignment horizontal="center" vertical="center" wrapText="1"/>
    </xf>
    <xf numFmtId="38" fontId="6" fillId="3" borderId="4" xfId="1" applyFont="1" applyFill="1" applyBorder="1" applyAlignment="1">
      <alignment horizontal="center" vertical="center" wrapText="1"/>
    </xf>
    <xf numFmtId="38" fontId="6" fillId="3" borderId="20" xfId="1" applyFont="1" applyFill="1" applyBorder="1" applyAlignment="1">
      <alignment horizontal="center" vertical="center" wrapText="1"/>
    </xf>
    <xf numFmtId="0" fontId="5" fillId="0" borderId="27" xfId="0" applyFont="1" applyBorder="1">
      <alignment vertical="center"/>
    </xf>
    <xf numFmtId="0" fontId="5" fillId="0" borderId="22" xfId="0" applyFont="1" applyBorder="1" applyAlignment="1">
      <alignment horizontal="right" vertical="center"/>
    </xf>
    <xf numFmtId="0" fontId="5" fillId="8" borderId="6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4">
    <cellStyle name="パーセント" xfId="3" builtinId="5"/>
    <cellStyle name="桁区切り" xfId="1" builtinId="6"/>
    <cellStyle name="標準" xfId="0" builtinId="0"/>
    <cellStyle name="標準 2" xfId="2" xr:uid="{5B3545CF-179B-462A-A6DA-3FB3F662A9A0}"/>
  </cellStyles>
  <dxfs count="0"/>
  <tableStyles count="0" defaultTableStyle="TableStyleMedium2" defaultPivotStyle="PivotStyleLight16"/>
  <colors>
    <mruColors>
      <color rgb="FFFFFCD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3C17DA-6BF9-4610-936B-277936C793BC}">
  <sheetPr>
    <tabColor rgb="FFFFFF00"/>
    <pageSetUpPr fitToPage="1"/>
  </sheetPr>
  <dimension ref="A1:O41"/>
  <sheetViews>
    <sheetView tabSelected="1" zoomScale="75" zoomScaleNormal="75" workbookViewId="0">
      <selection sqref="A1:C1"/>
    </sheetView>
  </sheetViews>
  <sheetFormatPr defaultColWidth="8.69921875" defaultRowHeight="12.6"/>
  <cols>
    <col min="1" max="1" width="27.09765625" style="2" customWidth="1"/>
    <col min="2" max="15" width="15.69921875" style="4" customWidth="1"/>
    <col min="16" max="16384" width="8.69921875" style="4"/>
  </cols>
  <sheetData>
    <row r="1" spans="1:15" s="3" customFormat="1" ht="30" customHeight="1">
      <c r="A1" s="122" t="s">
        <v>0</v>
      </c>
      <c r="B1" s="122"/>
      <c r="C1" s="122"/>
    </row>
    <row r="2" spans="1:15" ht="13.2" thickBot="1"/>
    <row r="3" spans="1:15" s="1" customFormat="1" ht="41.4" customHeight="1" thickBot="1">
      <c r="A3" s="116" t="s">
        <v>1</v>
      </c>
      <c r="B3" s="92" t="s">
        <v>2</v>
      </c>
      <c r="C3" s="117" t="s">
        <v>3</v>
      </c>
      <c r="D3" s="117" t="s">
        <v>4</v>
      </c>
      <c r="E3" s="117" t="s">
        <v>5</v>
      </c>
      <c r="F3" s="117" t="s">
        <v>6</v>
      </c>
      <c r="G3" s="117" t="s">
        <v>7</v>
      </c>
      <c r="H3" s="117" t="s">
        <v>8</v>
      </c>
      <c r="I3" s="117" t="s">
        <v>9</v>
      </c>
      <c r="J3" s="117" t="s">
        <v>10</v>
      </c>
      <c r="K3" s="117" t="s">
        <v>11</v>
      </c>
      <c r="L3" s="117" t="s">
        <v>12</v>
      </c>
      <c r="M3" s="117" t="s">
        <v>13</v>
      </c>
      <c r="N3" s="118" t="s">
        <v>14</v>
      </c>
      <c r="O3" s="93" t="s">
        <v>92</v>
      </c>
    </row>
    <row r="4" spans="1:15" ht="25.2" customHeight="1">
      <c r="A4" s="91" t="s">
        <v>15</v>
      </c>
      <c r="B4" s="15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32"/>
      <c r="O4" s="35"/>
    </row>
    <row r="5" spans="1:15" ht="25.2" customHeight="1">
      <c r="A5" s="17"/>
      <c r="B5" s="12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29"/>
      <c r="O5" s="25"/>
    </row>
    <row r="6" spans="1:15" ht="25.2" customHeight="1">
      <c r="A6" s="17"/>
      <c r="B6" s="12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29"/>
      <c r="O6" s="25"/>
    </row>
    <row r="7" spans="1:15" ht="25.2" customHeight="1" thickBot="1">
      <c r="A7" s="18"/>
      <c r="B7" s="13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30"/>
      <c r="O7" s="26"/>
    </row>
    <row r="8" spans="1:15" ht="25.2" customHeight="1" thickBot="1">
      <c r="A8" s="19" t="s">
        <v>33</v>
      </c>
      <c r="B8" s="14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31"/>
      <c r="O8" s="34"/>
    </row>
    <row r="9" spans="1:15" ht="25.2" customHeight="1">
      <c r="A9" s="20" t="s">
        <v>16</v>
      </c>
      <c r="B9" s="11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28"/>
      <c r="O9" s="119"/>
    </row>
    <row r="10" spans="1:15" ht="25.2" customHeight="1">
      <c r="A10" s="17"/>
      <c r="B10" s="12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29"/>
      <c r="O10" s="86"/>
    </row>
    <row r="11" spans="1:15" ht="25.2" customHeight="1">
      <c r="A11" s="18"/>
      <c r="B11" s="13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30"/>
      <c r="O11" s="86"/>
    </row>
    <row r="12" spans="1:15" ht="25.2" customHeight="1" thickBot="1">
      <c r="A12" s="18"/>
      <c r="B12" s="13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30"/>
      <c r="O12" s="88"/>
    </row>
    <row r="13" spans="1:15" ht="25.2" customHeight="1" thickBot="1">
      <c r="A13" s="21" t="s">
        <v>36</v>
      </c>
      <c r="B13" s="14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31"/>
      <c r="O13" s="115"/>
    </row>
    <row r="14" spans="1:15" ht="25.2" customHeight="1">
      <c r="A14" s="22" t="s">
        <v>17</v>
      </c>
      <c r="B14" s="15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32"/>
      <c r="O14" s="119"/>
    </row>
    <row r="15" spans="1:15" ht="25.2" customHeight="1">
      <c r="A15" s="23" t="s">
        <v>18</v>
      </c>
      <c r="B15" s="12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29"/>
      <c r="O15" s="87"/>
    </row>
    <row r="16" spans="1:15" ht="25.2" customHeight="1">
      <c r="A16" s="23" t="s">
        <v>26</v>
      </c>
      <c r="B16" s="11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28"/>
      <c r="O16" s="33"/>
    </row>
    <row r="17" spans="1:15" ht="25.2" customHeight="1">
      <c r="A17" s="23" t="s">
        <v>24</v>
      </c>
      <c r="B17" s="12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29"/>
      <c r="O17" s="25"/>
    </row>
    <row r="18" spans="1:15" ht="25.2" customHeight="1">
      <c r="A18" s="24" t="s">
        <v>25</v>
      </c>
      <c r="B18" s="12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29"/>
      <c r="O18" s="86"/>
    </row>
    <row r="19" spans="1:15" ht="25.2" customHeight="1">
      <c r="A19" s="24" t="s">
        <v>37</v>
      </c>
      <c r="B19" s="12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29"/>
      <c r="O19" s="86"/>
    </row>
    <row r="20" spans="1:15" ht="25.2" customHeight="1">
      <c r="A20" s="23"/>
      <c r="B20" s="12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29"/>
      <c r="O20" s="86"/>
    </row>
    <row r="21" spans="1:15" ht="25.2" customHeight="1">
      <c r="A21" s="23" t="s">
        <v>19</v>
      </c>
      <c r="B21" s="12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29"/>
      <c r="O21" s="86"/>
    </row>
    <row r="22" spans="1:15" ht="25.2" customHeight="1">
      <c r="A22" s="23"/>
      <c r="B22" s="12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29"/>
      <c r="O22" s="25"/>
    </row>
    <row r="23" spans="1:15" ht="25.2" customHeight="1">
      <c r="A23" s="24" t="s">
        <v>29</v>
      </c>
      <c r="B23" s="12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29"/>
      <c r="O23" s="87"/>
    </row>
    <row r="24" spans="1:15" ht="25.2" customHeight="1">
      <c r="A24" s="24" t="s">
        <v>26</v>
      </c>
      <c r="B24" s="11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28"/>
      <c r="O24" s="33"/>
    </row>
    <row r="25" spans="1:15" ht="25.2" customHeight="1">
      <c r="A25" s="24" t="s">
        <v>27</v>
      </c>
      <c r="B25" s="12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29"/>
      <c r="O25" s="25"/>
    </row>
    <row r="26" spans="1:15" ht="25.2" customHeight="1">
      <c r="A26" s="24" t="s">
        <v>28</v>
      </c>
      <c r="B26" s="12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29"/>
      <c r="O26" s="103"/>
    </row>
    <row r="27" spans="1:15" ht="25.2" customHeight="1">
      <c r="A27" s="23"/>
      <c r="B27" s="12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29"/>
      <c r="O27" s="86"/>
    </row>
    <row r="28" spans="1:15" ht="25.2" customHeight="1">
      <c r="A28" s="24" t="s">
        <v>20</v>
      </c>
      <c r="B28" s="12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29"/>
      <c r="O28" s="86"/>
    </row>
    <row r="29" spans="1:15" ht="25.2" customHeight="1">
      <c r="A29" s="24" t="s">
        <v>26</v>
      </c>
      <c r="B29" s="11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28"/>
      <c r="O29" s="120"/>
    </row>
    <row r="30" spans="1:15" ht="25.2" customHeight="1">
      <c r="A30" s="23" t="s">
        <v>21</v>
      </c>
      <c r="B30" s="12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29"/>
      <c r="O30" s="25"/>
    </row>
    <row r="31" spans="1:15" ht="25.2" customHeight="1">
      <c r="A31" s="23" t="s">
        <v>30</v>
      </c>
      <c r="B31" s="12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29"/>
      <c r="O31" s="87"/>
    </row>
    <row r="32" spans="1:15" ht="25.2" customHeight="1">
      <c r="A32" s="23"/>
      <c r="B32" s="12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29"/>
      <c r="O32" s="25"/>
    </row>
    <row r="33" spans="1:15" ht="25.2" customHeight="1">
      <c r="A33" s="23" t="s">
        <v>22</v>
      </c>
      <c r="B33" s="12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29"/>
      <c r="O33" s="25"/>
    </row>
    <row r="34" spans="1:15" ht="25.2" customHeight="1">
      <c r="A34" s="23" t="s">
        <v>26</v>
      </c>
      <c r="B34" s="11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28"/>
      <c r="O34" s="120"/>
    </row>
    <row r="35" spans="1:15" ht="25.2" customHeight="1">
      <c r="A35" s="25" t="s">
        <v>23</v>
      </c>
      <c r="B35" s="12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29"/>
      <c r="O35" s="86"/>
    </row>
    <row r="36" spans="1:15" ht="25.2" customHeight="1">
      <c r="A36" s="25" t="s">
        <v>32</v>
      </c>
      <c r="B36" s="12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29"/>
      <c r="O36" s="86"/>
    </row>
    <row r="37" spans="1:15" ht="25.2" customHeight="1">
      <c r="A37" s="25" t="s">
        <v>31</v>
      </c>
      <c r="B37" s="12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29"/>
      <c r="O37" s="86"/>
    </row>
    <row r="38" spans="1:15" ht="25.2" customHeight="1" thickBot="1">
      <c r="A38" s="26"/>
      <c r="B38" s="13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30"/>
      <c r="O38" s="26"/>
    </row>
    <row r="39" spans="1:15" ht="25.2" customHeight="1" thickBot="1">
      <c r="A39" s="21" t="s">
        <v>34</v>
      </c>
      <c r="B39" s="14">
        <f>B15+B21+B23+B28+B33</f>
        <v>0</v>
      </c>
      <c r="C39" s="14">
        <f t="shared" ref="C39:N39" si="0">C15+C21+C23+C28+C33</f>
        <v>0</v>
      </c>
      <c r="D39" s="14">
        <f t="shared" si="0"/>
        <v>0</v>
      </c>
      <c r="E39" s="14">
        <f t="shared" si="0"/>
        <v>0</v>
      </c>
      <c r="F39" s="14">
        <f t="shared" si="0"/>
        <v>0</v>
      </c>
      <c r="G39" s="14">
        <f t="shared" si="0"/>
        <v>0</v>
      </c>
      <c r="H39" s="14">
        <f t="shared" si="0"/>
        <v>0</v>
      </c>
      <c r="I39" s="14">
        <f t="shared" si="0"/>
        <v>0</v>
      </c>
      <c r="J39" s="14">
        <f t="shared" si="0"/>
        <v>0</v>
      </c>
      <c r="K39" s="14">
        <f t="shared" si="0"/>
        <v>0</v>
      </c>
      <c r="L39" s="14">
        <f t="shared" si="0"/>
        <v>0</v>
      </c>
      <c r="M39" s="14">
        <f t="shared" si="0"/>
        <v>0</v>
      </c>
      <c r="N39" s="14">
        <f t="shared" si="0"/>
        <v>0</v>
      </c>
      <c r="O39" s="94"/>
    </row>
    <row r="40" spans="1:15" ht="25.2" customHeight="1" thickBot="1">
      <c r="A40" s="27" t="s">
        <v>35</v>
      </c>
      <c r="B40" s="14">
        <f>B8-B13-B39</f>
        <v>0</v>
      </c>
      <c r="C40" s="14">
        <f t="shared" ref="C40:N40" si="1">C8-C13-C39</f>
        <v>0</v>
      </c>
      <c r="D40" s="14">
        <f t="shared" si="1"/>
        <v>0</v>
      </c>
      <c r="E40" s="14">
        <f t="shared" si="1"/>
        <v>0</v>
      </c>
      <c r="F40" s="14">
        <f t="shared" si="1"/>
        <v>0</v>
      </c>
      <c r="G40" s="14">
        <f t="shared" si="1"/>
        <v>0</v>
      </c>
      <c r="H40" s="14">
        <f t="shared" si="1"/>
        <v>0</v>
      </c>
      <c r="I40" s="14">
        <f t="shared" si="1"/>
        <v>0</v>
      </c>
      <c r="J40" s="14">
        <f t="shared" si="1"/>
        <v>0</v>
      </c>
      <c r="K40" s="14">
        <f t="shared" si="1"/>
        <v>0</v>
      </c>
      <c r="L40" s="14">
        <f t="shared" si="1"/>
        <v>0</v>
      </c>
      <c r="M40" s="14">
        <f t="shared" si="1"/>
        <v>0</v>
      </c>
      <c r="N40" s="14">
        <f t="shared" si="1"/>
        <v>0</v>
      </c>
      <c r="O40" s="34"/>
    </row>
    <row r="41" spans="1:15" s="61" customFormat="1" ht="25.2" customHeight="1" thickBot="1">
      <c r="A41" s="121" t="s">
        <v>76</v>
      </c>
      <c r="B41" s="106">
        <f>B40</f>
        <v>0</v>
      </c>
      <c r="C41" s="106">
        <f>B41+C40</f>
        <v>0</v>
      </c>
      <c r="D41" s="106">
        <f t="shared" ref="D41:L41" si="2">C41+D40</f>
        <v>0</v>
      </c>
      <c r="E41" s="106">
        <f t="shared" si="2"/>
        <v>0</v>
      </c>
      <c r="F41" s="106">
        <f t="shared" si="2"/>
        <v>0</v>
      </c>
      <c r="G41" s="106">
        <f t="shared" si="2"/>
        <v>0</v>
      </c>
      <c r="H41" s="106">
        <f t="shared" si="2"/>
        <v>0</v>
      </c>
      <c r="I41" s="106">
        <f t="shared" si="2"/>
        <v>0</v>
      </c>
      <c r="J41" s="106">
        <f t="shared" si="2"/>
        <v>0</v>
      </c>
      <c r="K41" s="106">
        <f t="shared" si="2"/>
        <v>0</v>
      </c>
      <c r="L41" s="106">
        <f t="shared" si="2"/>
        <v>0</v>
      </c>
      <c r="M41" s="106">
        <f>L41+M40</f>
        <v>0</v>
      </c>
      <c r="N41" s="90" t="s">
        <v>50</v>
      </c>
      <c r="O41" s="90"/>
    </row>
  </sheetData>
  <mergeCells count="1">
    <mergeCell ref="A1:C1"/>
  </mergeCells>
  <phoneticPr fontId="2"/>
  <pageMargins left="0.7" right="0.7" top="0.75" bottom="0.75" header="0.3" footer="0.3"/>
  <pageSetup paperSize="9" scale="4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BAED79-0914-493C-8328-51EF7C420B75}">
  <sheetPr>
    <tabColor theme="9" tint="0.59999389629810485"/>
    <pageSetUpPr fitToPage="1"/>
  </sheetPr>
  <dimension ref="A1:AC84"/>
  <sheetViews>
    <sheetView zoomScale="75" zoomScaleNormal="75" workbookViewId="0"/>
  </sheetViews>
  <sheetFormatPr defaultColWidth="8.69921875" defaultRowHeight="12.6"/>
  <cols>
    <col min="1" max="1" width="27.09765625" style="2" customWidth="1"/>
    <col min="2" max="15" width="15.69921875" style="4" customWidth="1"/>
    <col min="16" max="16384" width="8.69921875" style="4"/>
  </cols>
  <sheetData>
    <row r="1" spans="1:15" s="3" customFormat="1" ht="30" customHeight="1">
      <c r="A1" s="81" t="s">
        <v>77</v>
      </c>
      <c r="B1" s="81"/>
      <c r="C1" s="81"/>
    </row>
    <row r="2" spans="1:15" ht="13.2" thickBot="1"/>
    <row r="3" spans="1:15" s="1" customFormat="1" ht="41.4" customHeight="1">
      <c r="A3" s="109" t="s">
        <v>78</v>
      </c>
      <c r="B3" s="10" t="s">
        <v>64</v>
      </c>
      <c r="C3" s="10" t="s">
        <v>65</v>
      </c>
      <c r="D3" s="10" t="s">
        <v>66</v>
      </c>
      <c r="E3" s="10" t="s">
        <v>67</v>
      </c>
      <c r="F3" s="10" t="s">
        <v>68</v>
      </c>
      <c r="G3" s="10" t="s">
        <v>69</v>
      </c>
      <c r="H3" s="10" t="s">
        <v>70</v>
      </c>
      <c r="I3" s="10" t="s">
        <v>71</v>
      </c>
      <c r="J3" s="10" t="s">
        <v>72</v>
      </c>
      <c r="K3" s="10" t="s">
        <v>73</v>
      </c>
      <c r="L3" s="10" t="s">
        <v>74</v>
      </c>
      <c r="M3" s="10" t="s">
        <v>75</v>
      </c>
      <c r="N3" s="85" t="s">
        <v>14</v>
      </c>
      <c r="O3" s="85" t="s">
        <v>92</v>
      </c>
    </row>
    <row r="4" spans="1:15" ht="25.2" customHeight="1">
      <c r="A4" s="16" t="s">
        <v>15</v>
      </c>
      <c r="B4" s="11"/>
      <c r="C4" s="5"/>
      <c r="D4" s="5"/>
      <c r="E4" s="5"/>
      <c r="F4" s="5"/>
      <c r="G4" s="5"/>
      <c r="H4" s="5"/>
      <c r="I4" s="5"/>
      <c r="J4" s="5"/>
      <c r="K4" s="5"/>
      <c r="L4" s="5"/>
      <c r="M4" s="28"/>
      <c r="N4" s="33"/>
      <c r="O4" s="33"/>
    </row>
    <row r="5" spans="1:15" ht="25.2" customHeight="1">
      <c r="A5" s="23" t="s">
        <v>41</v>
      </c>
      <c r="B5" s="12"/>
      <c r="C5" s="6"/>
      <c r="D5" s="6"/>
      <c r="E5" s="6"/>
      <c r="F5" s="6"/>
      <c r="G5" s="6"/>
      <c r="H5" s="6"/>
      <c r="I5" s="6"/>
      <c r="J5" s="6"/>
      <c r="K5" s="6"/>
      <c r="L5" s="6"/>
      <c r="M5" s="29"/>
      <c r="N5" s="25"/>
      <c r="O5" s="25"/>
    </row>
    <row r="6" spans="1:15" ht="25.2" customHeight="1">
      <c r="A6" s="41" t="s">
        <v>42</v>
      </c>
      <c r="B6" s="6">
        <v>21</v>
      </c>
      <c r="C6" s="6">
        <v>20</v>
      </c>
      <c r="D6" s="6">
        <v>21</v>
      </c>
      <c r="E6" s="6">
        <v>22</v>
      </c>
      <c r="F6" s="6">
        <v>20</v>
      </c>
      <c r="G6" s="6">
        <v>20</v>
      </c>
      <c r="H6" s="6">
        <v>22</v>
      </c>
      <c r="I6" s="6">
        <v>18</v>
      </c>
      <c r="J6" s="6">
        <v>23</v>
      </c>
      <c r="K6" s="6">
        <v>21</v>
      </c>
      <c r="L6" s="6">
        <v>18</v>
      </c>
      <c r="M6" s="29">
        <v>20</v>
      </c>
      <c r="N6" s="25">
        <f>SUM(B6:M6)</f>
        <v>246</v>
      </c>
      <c r="O6" s="25"/>
    </row>
    <row r="7" spans="1:15" ht="25.2" customHeight="1">
      <c r="A7" s="41" t="s">
        <v>43</v>
      </c>
      <c r="B7" s="12">
        <v>9</v>
      </c>
      <c r="C7" s="6">
        <v>11</v>
      </c>
      <c r="D7" s="6">
        <v>9</v>
      </c>
      <c r="E7" s="6">
        <v>9</v>
      </c>
      <c r="F7" s="6">
        <v>11</v>
      </c>
      <c r="G7" s="6">
        <v>10</v>
      </c>
      <c r="H7" s="6">
        <v>9</v>
      </c>
      <c r="I7" s="6">
        <v>12</v>
      </c>
      <c r="J7" s="6">
        <v>8</v>
      </c>
      <c r="K7" s="6">
        <v>10</v>
      </c>
      <c r="L7" s="6">
        <v>10</v>
      </c>
      <c r="M7" s="29">
        <v>11</v>
      </c>
      <c r="N7" s="25">
        <f>SUM(B7:M7)</f>
        <v>119</v>
      </c>
      <c r="O7" s="25"/>
    </row>
    <row r="8" spans="1:15" ht="25.2" customHeight="1">
      <c r="A8" s="23"/>
      <c r="B8" s="12"/>
      <c r="C8" s="6"/>
      <c r="D8" s="6"/>
      <c r="E8" s="6"/>
      <c r="F8" s="6"/>
      <c r="G8" s="6"/>
      <c r="H8" s="6"/>
      <c r="I8" s="6"/>
      <c r="J8" s="6"/>
      <c r="K8" s="6"/>
      <c r="L8" s="6"/>
      <c r="M8" s="29"/>
      <c r="N8" s="25"/>
      <c r="O8" s="25"/>
    </row>
    <row r="9" spans="1:15" ht="25.2" customHeight="1">
      <c r="A9" s="23" t="s">
        <v>44</v>
      </c>
      <c r="B9" s="12"/>
      <c r="C9" s="6"/>
      <c r="D9" s="6"/>
      <c r="E9" s="6"/>
      <c r="F9" s="6"/>
      <c r="G9" s="6"/>
      <c r="H9" s="6"/>
      <c r="I9" s="6"/>
      <c r="J9" s="6"/>
      <c r="K9" s="6"/>
      <c r="L9" s="6"/>
      <c r="M9" s="29"/>
      <c r="N9" s="25"/>
      <c r="O9" s="25"/>
    </row>
    <row r="10" spans="1:15" ht="25.2" customHeight="1">
      <c r="A10" s="41" t="s">
        <v>38</v>
      </c>
      <c r="B10" s="12">
        <v>850</v>
      </c>
      <c r="C10" s="12">
        <v>850</v>
      </c>
      <c r="D10" s="12">
        <v>850</v>
      </c>
      <c r="E10" s="12">
        <v>850</v>
      </c>
      <c r="F10" s="12">
        <v>850</v>
      </c>
      <c r="G10" s="12">
        <v>850</v>
      </c>
      <c r="H10" s="42">
        <v>900</v>
      </c>
      <c r="I10" s="12">
        <v>900</v>
      </c>
      <c r="J10" s="12">
        <v>900</v>
      </c>
      <c r="K10" s="12">
        <v>900</v>
      </c>
      <c r="L10" s="12">
        <v>900</v>
      </c>
      <c r="M10" s="69">
        <v>900</v>
      </c>
      <c r="N10" s="86" t="s">
        <v>50</v>
      </c>
      <c r="O10" s="86"/>
    </row>
    <row r="11" spans="1:15" ht="25.2" customHeight="1">
      <c r="A11" s="41" t="s">
        <v>39</v>
      </c>
      <c r="B11" s="12">
        <v>20</v>
      </c>
      <c r="C11" s="12">
        <v>20</v>
      </c>
      <c r="D11" s="12">
        <v>20</v>
      </c>
      <c r="E11" s="12">
        <v>20</v>
      </c>
      <c r="F11" s="12">
        <v>20</v>
      </c>
      <c r="G11" s="12">
        <v>20</v>
      </c>
      <c r="H11" s="12">
        <v>20</v>
      </c>
      <c r="I11" s="12">
        <v>20</v>
      </c>
      <c r="J11" s="12">
        <v>20</v>
      </c>
      <c r="K11" s="12">
        <v>20</v>
      </c>
      <c r="L11" s="12">
        <v>20</v>
      </c>
      <c r="M11" s="69">
        <v>20</v>
      </c>
      <c r="N11" s="86" t="s">
        <v>50</v>
      </c>
      <c r="O11" s="86"/>
    </row>
    <row r="12" spans="1:15" ht="25.2" customHeight="1">
      <c r="A12" s="41" t="s">
        <v>40</v>
      </c>
      <c r="B12" s="43">
        <v>2</v>
      </c>
      <c r="C12" s="37">
        <v>1.5</v>
      </c>
      <c r="D12" s="37">
        <v>1.5</v>
      </c>
      <c r="E12" s="37">
        <v>1.5</v>
      </c>
      <c r="F12" s="43">
        <v>2</v>
      </c>
      <c r="G12" s="37">
        <v>2</v>
      </c>
      <c r="H12" s="37">
        <v>2</v>
      </c>
      <c r="I12" s="37">
        <v>2</v>
      </c>
      <c r="J12" s="37">
        <v>2</v>
      </c>
      <c r="K12" s="43">
        <v>2.5</v>
      </c>
      <c r="L12" s="37">
        <v>2.5</v>
      </c>
      <c r="M12" s="70">
        <v>2.5</v>
      </c>
      <c r="N12" s="86" t="s">
        <v>50</v>
      </c>
      <c r="O12" s="86"/>
    </row>
    <row r="13" spans="1:15" ht="25.2" customHeight="1">
      <c r="A13" s="41" t="s">
        <v>46</v>
      </c>
      <c r="B13" s="38">
        <f>B10*B11*B12</f>
        <v>34000</v>
      </c>
      <c r="C13" s="38">
        <f t="shared" ref="C13:M13" si="0">C10*C11*C12</f>
        <v>25500</v>
      </c>
      <c r="D13" s="38">
        <f t="shared" si="0"/>
        <v>25500</v>
      </c>
      <c r="E13" s="38">
        <f t="shared" si="0"/>
        <v>25500</v>
      </c>
      <c r="F13" s="38">
        <f t="shared" si="0"/>
        <v>34000</v>
      </c>
      <c r="G13" s="38">
        <f t="shared" si="0"/>
        <v>34000</v>
      </c>
      <c r="H13" s="38">
        <f t="shared" si="0"/>
        <v>36000</v>
      </c>
      <c r="I13" s="38">
        <f t="shared" si="0"/>
        <v>36000</v>
      </c>
      <c r="J13" s="38">
        <f t="shared" si="0"/>
        <v>36000</v>
      </c>
      <c r="K13" s="38">
        <f t="shared" si="0"/>
        <v>45000</v>
      </c>
      <c r="L13" s="38">
        <f t="shared" si="0"/>
        <v>45000</v>
      </c>
      <c r="M13" s="71">
        <f t="shared" si="0"/>
        <v>45000</v>
      </c>
      <c r="N13" s="86" t="s">
        <v>50</v>
      </c>
      <c r="O13" s="86"/>
    </row>
    <row r="14" spans="1:15" ht="25.2" customHeight="1">
      <c r="A14" s="41" t="s">
        <v>45</v>
      </c>
      <c r="B14" s="12">
        <f>B6</f>
        <v>21</v>
      </c>
      <c r="C14" s="12">
        <f t="shared" ref="C14:M14" si="1">C6</f>
        <v>20</v>
      </c>
      <c r="D14" s="12">
        <f t="shared" si="1"/>
        <v>21</v>
      </c>
      <c r="E14" s="12">
        <f t="shared" si="1"/>
        <v>22</v>
      </c>
      <c r="F14" s="12">
        <f t="shared" si="1"/>
        <v>20</v>
      </c>
      <c r="G14" s="12">
        <f t="shared" si="1"/>
        <v>20</v>
      </c>
      <c r="H14" s="12">
        <f t="shared" si="1"/>
        <v>22</v>
      </c>
      <c r="I14" s="12">
        <f t="shared" si="1"/>
        <v>18</v>
      </c>
      <c r="J14" s="12">
        <f t="shared" si="1"/>
        <v>23</v>
      </c>
      <c r="K14" s="12">
        <f t="shared" si="1"/>
        <v>21</v>
      </c>
      <c r="L14" s="12">
        <f t="shared" si="1"/>
        <v>18</v>
      </c>
      <c r="M14" s="69">
        <f t="shared" si="1"/>
        <v>20</v>
      </c>
      <c r="N14" s="25">
        <f>SUM(B14:M14)</f>
        <v>246</v>
      </c>
      <c r="O14" s="25"/>
    </row>
    <row r="15" spans="1:15" s="40" customFormat="1" ht="25.2" customHeight="1">
      <c r="A15" s="110" t="s">
        <v>52</v>
      </c>
      <c r="B15" s="39">
        <f>B13*B14</f>
        <v>714000</v>
      </c>
      <c r="C15" s="39">
        <f t="shared" ref="C15:M15" si="2">C13*C14</f>
        <v>510000</v>
      </c>
      <c r="D15" s="39">
        <f t="shared" si="2"/>
        <v>535500</v>
      </c>
      <c r="E15" s="39">
        <f t="shared" si="2"/>
        <v>561000</v>
      </c>
      <c r="F15" s="39">
        <f t="shared" si="2"/>
        <v>680000</v>
      </c>
      <c r="G15" s="39">
        <f t="shared" si="2"/>
        <v>680000</v>
      </c>
      <c r="H15" s="39">
        <f t="shared" si="2"/>
        <v>792000</v>
      </c>
      <c r="I15" s="39">
        <f t="shared" si="2"/>
        <v>648000</v>
      </c>
      <c r="J15" s="39">
        <f t="shared" si="2"/>
        <v>828000</v>
      </c>
      <c r="K15" s="39">
        <f t="shared" si="2"/>
        <v>945000</v>
      </c>
      <c r="L15" s="39">
        <f t="shared" si="2"/>
        <v>810000</v>
      </c>
      <c r="M15" s="72">
        <f t="shared" si="2"/>
        <v>900000</v>
      </c>
      <c r="N15" s="102">
        <f>SUM(B15:M15)</f>
        <v>8603500</v>
      </c>
      <c r="O15" s="87">
        <f>N15/$N$42</f>
        <v>0.38704815889511213</v>
      </c>
    </row>
    <row r="16" spans="1:15" ht="25.2" customHeight="1">
      <c r="A16" s="23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69"/>
      <c r="N16" s="25"/>
      <c r="O16" s="25"/>
    </row>
    <row r="17" spans="1:15" ht="25.2" customHeight="1">
      <c r="A17" s="23" t="s">
        <v>47</v>
      </c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69"/>
      <c r="N17" s="25"/>
      <c r="O17" s="25"/>
    </row>
    <row r="18" spans="1:15" ht="25.2" customHeight="1">
      <c r="A18" s="41" t="s">
        <v>38</v>
      </c>
      <c r="B18" s="12">
        <v>850</v>
      </c>
      <c r="C18" s="12">
        <v>850</v>
      </c>
      <c r="D18" s="12">
        <v>850</v>
      </c>
      <c r="E18" s="12">
        <v>850</v>
      </c>
      <c r="F18" s="12">
        <v>850</v>
      </c>
      <c r="G18" s="12">
        <v>850</v>
      </c>
      <c r="H18" s="12">
        <v>900</v>
      </c>
      <c r="I18" s="12">
        <v>900</v>
      </c>
      <c r="J18" s="12">
        <v>900</v>
      </c>
      <c r="K18" s="12">
        <v>900</v>
      </c>
      <c r="L18" s="12">
        <v>900</v>
      </c>
      <c r="M18" s="69">
        <v>900</v>
      </c>
      <c r="N18" s="86" t="s">
        <v>50</v>
      </c>
      <c r="O18" s="86"/>
    </row>
    <row r="19" spans="1:15" ht="25.2" customHeight="1">
      <c r="A19" s="41" t="s">
        <v>39</v>
      </c>
      <c r="B19" s="12">
        <v>20</v>
      </c>
      <c r="C19" s="12">
        <v>20</v>
      </c>
      <c r="D19" s="12">
        <v>20</v>
      </c>
      <c r="E19" s="12">
        <v>20</v>
      </c>
      <c r="F19" s="12">
        <v>20</v>
      </c>
      <c r="G19" s="12">
        <v>20</v>
      </c>
      <c r="H19" s="12">
        <v>20</v>
      </c>
      <c r="I19" s="12">
        <v>20</v>
      </c>
      <c r="J19" s="12">
        <v>20</v>
      </c>
      <c r="K19" s="12">
        <v>20</v>
      </c>
      <c r="L19" s="12">
        <v>20</v>
      </c>
      <c r="M19" s="69">
        <v>20</v>
      </c>
      <c r="N19" s="86" t="s">
        <v>50</v>
      </c>
      <c r="O19" s="86"/>
    </row>
    <row r="20" spans="1:15" ht="25.2" customHeight="1">
      <c r="A20" s="41" t="s">
        <v>40</v>
      </c>
      <c r="B20" s="37">
        <v>1.2</v>
      </c>
      <c r="C20" s="37">
        <v>1</v>
      </c>
      <c r="D20" s="37">
        <v>1</v>
      </c>
      <c r="E20" s="37">
        <v>1</v>
      </c>
      <c r="F20" s="37">
        <v>1.2</v>
      </c>
      <c r="G20" s="37">
        <v>1.2</v>
      </c>
      <c r="H20" s="37">
        <v>1.2</v>
      </c>
      <c r="I20" s="37">
        <v>1.2</v>
      </c>
      <c r="J20" s="37">
        <v>1.2</v>
      </c>
      <c r="K20" s="37">
        <v>1.5</v>
      </c>
      <c r="L20" s="37">
        <v>1.5</v>
      </c>
      <c r="M20" s="70">
        <v>1.5</v>
      </c>
      <c r="N20" s="86" t="s">
        <v>50</v>
      </c>
      <c r="O20" s="86"/>
    </row>
    <row r="21" spans="1:15" ht="25.2" customHeight="1">
      <c r="A21" s="41" t="s">
        <v>46</v>
      </c>
      <c r="B21" s="38">
        <f>B18*B19*B20</f>
        <v>20400</v>
      </c>
      <c r="C21" s="38">
        <f t="shared" ref="C21:M21" si="3">C18*C19*C20</f>
        <v>17000</v>
      </c>
      <c r="D21" s="38">
        <f t="shared" si="3"/>
        <v>17000</v>
      </c>
      <c r="E21" s="38">
        <f t="shared" si="3"/>
        <v>17000</v>
      </c>
      <c r="F21" s="38">
        <f t="shared" si="3"/>
        <v>20400</v>
      </c>
      <c r="G21" s="38">
        <f t="shared" si="3"/>
        <v>20400</v>
      </c>
      <c r="H21" s="38">
        <f t="shared" si="3"/>
        <v>21600</v>
      </c>
      <c r="I21" s="38">
        <f t="shared" si="3"/>
        <v>21600</v>
      </c>
      <c r="J21" s="38">
        <f t="shared" si="3"/>
        <v>21600</v>
      </c>
      <c r="K21" s="38">
        <f t="shared" si="3"/>
        <v>27000</v>
      </c>
      <c r="L21" s="38">
        <f t="shared" si="3"/>
        <v>27000</v>
      </c>
      <c r="M21" s="71">
        <f t="shared" si="3"/>
        <v>27000</v>
      </c>
      <c r="N21" s="86" t="s">
        <v>50</v>
      </c>
      <c r="O21" s="86"/>
    </row>
    <row r="22" spans="1:15" ht="25.2" customHeight="1">
      <c r="A22" s="41" t="s">
        <v>45</v>
      </c>
      <c r="B22" s="12">
        <f>B7</f>
        <v>9</v>
      </c>
      <c r="C22" s="12">
        <f t="shared" ref="C22:M22" si="4">C7</f>
        <v>11</v>
      </c>
      <c r="D22" s="12">
        <f t="shared" si="4"/>
        <v>9</v>
      </c>
      <c r="E22" s="12">
        <f t="shared" si="4"/>
        <v>9</v>
      </c>
      <c r="F22" s="12">
        <f t="shared" si="4"/>
        <v>11</v>
      </c>
      <c r="G22" s="12">
        <f t="shared" si="4"/>
        <v>10</v>
      </c>
      <c r="H22" s="12">
        <f t="shared" si="4"/>
        <v>9</v>
      </c>
      <c r="I22" s="12">
        <f t="shared" si="4"/>
        <v>12</v>
      </c>
      <c r="J22" s="12">
        <f t="shared" si="4"/>
        <v>8</v>
      </c>
      <c r="K22" s="12">
        <f t="shared" si="4"/>
        <v>10</v>
      </c>
      <c r="L22" s="12">
        <f t="shared" si="4"/>
        <v>10</v>
      </c>
      <c r="M22" s="69">
        <f t="shared" si="4"/>
        <v>11</v>
      </c>
      <c r="N22" s="25">
        <f>SUM(B22:M22)</f>
        <v>119</v>
      </c>
      <c r="O22" s="25"/>
    </row>
    <row r="23" spans="1:15" s="40" customFormat="1" ht="25.2" customHeight="1">
      <c r="A23" s="110" t="s">
        <v>53</v>
      </c>
      <c r="B23" s="39">
        <f>B21*B22</f>
        <v>183600</v>
      </c>
      <c r="C23" s="39">
        <f t="shared" ref="C23:M23" si="5">C21*C22</f>
        <v>187000</v>
      </c>
      <c r="D23" s="39">
        <f t="shared" si="5"/>
        <v>153000</v>
      </c>
      <c r="E23" s="39">
        <f t="shared" si="5"/>
        <v>153000</v>
      </c>
      <c r="F23" s="39">
        <f t="shared" si="5"/>
        <v>224400</v>
      </c>
      <c r="G23" s="39">
        <f t="shared" si="5"/>
        <v>204000</v>
      </c>
      <c r="H23" s="39">
        <f t="shared" si="5"/>
        <v>194400</v>
      </c>
      <c r="I23" s="39">
        <f t="shared" si="5"/>
        <v>259200</v>
      </c>
      <c r="J23" s="39">
        <f t="shared" si="5"/>
        <v>172800</v>
      </c>
      <c r="K23" s="39">
        <f t="shared" si="5"/>
        <v>270000</v>
      </c>
      <c r="L23" s="39">
        <f t="shared" si="5"/>
        <v>270000</v>
      </c>
      <c r="M23" s="72">
        <f t="shared" si="5"/>
        <v>297000</v>
      </c>
      <c r="N23" s="102">
        <f>SUM(B23:M23)</f>
        <v>2568400</v>
      </c>
      <c r="O23" s="87">
        <f>N23/$N$42</f>
        <v>0.11554535843624177</v>
      </c>
    </row>
    <row r="24" spans="1:15" ht="25.2" customHeight="1">
      <c r="A24" s="23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69"/>
      <c r="N24" s="25"/>
      <c r="O24" s="25"/>
    </row>
    <row r="25" spans="1:15" ht="25.2" customHeight="1">
      <c r="A25" s="23" t="s">
        <v>48</v>
      </c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69"/>
      <c r="N25" s="25"/>
      <c r="O25" s="25"/>
    </row>
    <row r="26" spans="1:15" ht="25.2" customHeight="1">
      <c r="A26" s="41" t="s">
        <v>38</v>
      </c>
      <c r="B26" s="12">
        <v>1100</v>
      </c>
      <c r="C26" s="12">
        <v>1100</v>
      </c>
      <c r="D26" s="12">
        <v>1100</v>
      </c>
      <c r="E26" s="12">
        <v>1100</v>
      </c>
      <c r="F26" s="12">
        <v>1100</v>
      </c>
      <c r="G26" s="12">
        <v>1100</v>
      </c>
      <c r="H26" s="12">
        <v>1150</v>
      </c>
      <c r="I26" s="12">
        <v>1150</v>
      </c>
      <c r="J26" s="12">
        <v>1150</v>
      </c>
      <c r="K26" s="12">
        <v>1150</v>
      </c>
      <c r="L26" s="12">
        <v>1150</v>
      </c>
      <c r="M26" s="69">
        <v>1150</v>
      </c>
      <c r="N26" s="103" t="s">
        <v>50</v>
      </c>
      <c r="O26" s="103"/>
    </row>
    <row r="27" spans="1:15" ht="25.2" customHeight="1">
      <c r="A27" s="41" t="s">
        <v>39</v>
      </c>
      <c r="B27" s="12">
        <v>20</v>
      </c>
      <c r="C27" s="12">
        <v>20</v>
      </c>
      <c r="D27" s="12">
        <v>20</v>
      </c>
      <c r="E27" s="12">
        <v>20</v>
      </c>
      <c r="F27" s="12">
        <v>20</v>
      </c>
      <c r="G27" s="12">
        <v>20</v>
      </c>
      <c r="H27" s="12">
        <v>20</v>
      </c>
      <c r="I27" s="12">
        <v>20</v>
      </c>
      <c r="J27" s="12">
        <v>20</v>
      </c>
      <c r="K27" s="12">
        <v>20</v>
      </c>
      <c r="L27" s="12">
        <v>20</v>
      </c>
      <c r="M27" s="69">
        <v>20</v>
      </c>
      <c r="N27" s="86" t="s">
        <v>50</v>
      </c>
      <c r="O27" s="86"/>
    </row>
    <row r="28" spans="1:15" ht="25.2" customHeight="1">
      <c r="A28" s="41" t="s">
        <v>40</v>
      </c>
      <c r="B28" s="37">
        <v>1.5</v>
      </c>
      <c r="C28" s="37">
        <v>1.2</v>
      </c>
      <c r="D28" s="37">
        <v>1.2</v>
      </c>
      <c r="E28" s="37">
        <v>1.2</v>
      </c>
      <c r="F28" s="37">
        <v>1.5</v>
      </c>
      <c r="G28" s="37">
        <v>1.5</v>
      </c>
      <c r="H28" s="37">
        <v>1.5</v>
      </c>
      <c r="I28" s="37">
        <v>1.5</v>
      </c>
      <c r="J28" s="37">
        <v>1.5</v>
      </c>
      <c r="K28" s="37">
        <v>1.8</v>
      </c>
      <c r="L28" s="37">
        <v>1.8</v>
      </c>
      <c r="M28" s="70">
        <v>1.8</v>
      </c>
      <c r="N28" s="86" t="s">
        <v>50</v>
      </c>
      <c r="O28" s="86"/>
    </row>
    <row r="29" spans="1:15" ht="25.2" customHeight="1">
      <c r="A29" s="41" t="s">
        <v>46</v>
      </c>
      <c r="B29" s="38">
        <f>B26*B27*B28</f>
        <v>33000</v>
      </c>
      <c r="C29" s="38">
        <f t="shared" ref="C29:M29" si="6">C26*C27*C28</f>
        <v>26400</v>
      </c>
      <c r="D29" s="38">
        <f t="shared" si="6"/>
        <v>26400</v>
      </c>
      <c r="E29" s="38">
        <f t="shared" si="6"/>
        <v>26400</v>
      </c>
      <c r="F29" s="38">
        <f t="shared" si="6"/>
        <v>33000</v>
      </c>
      <c r="G29" s="38">
        <f t="shared" si="6"/>
        <v>33000</v>
      </c>
      <c r="H29" s="38">
        <f t="shared" si="6"/>
        <v>34500</v>
      </c>
      <c r="I29" s="38">
        <f t="shared" si="6"/>
        <v>34500</v>
      </c>
      <c r="J29" s="38">
        <f t="shared" si="6"/>
        <v>34500</v>
      </c>
      <c r="K29" s="38">
        <f t="shared" si="6"/>
        <v>41400</v>
      </c>
      <c r="L29" s="38">
        <f t="shared" si="6"/>
        <v>41400</v>
      </c>
      <c r="M29" s="71">
        <f t="shared" si="6"/>
        <v>41400</v>
      </c>
      <c r="N29" s="86" t="s">
        <v>50</v>
      </c>
      <c r="O29" s="86"/>
    </row>
    <row r="30" spans="1:15" ht="25.2" customHeight="1">
      <c r="A30" s="41" t="s">
        <v>45</v>
      </c>
      <c r="B30" s="12">
        <f>B6</f>
        <v>21</v>
      </c>
      <c r="C30" s="12">
        <f t="shared" ref="C30:M30" si="7">C6</f>
        <v>20</v>
      </c>
      <c r="D30" s="12">
        <f t="shared" si="7"/>
        <v>21</v>
      </c>
      <c r="E30" s="12">
        <f t="shared" si="7"/>
        <v>22</v>
      </c>
      <c r="F30" s="12">
        <f t="shared" si="7"/>
        <v>20</v>
      </c>
      <c r="G30" s="12">
        <f t="shared" si="7"/>
        <v>20</v>
      </c>
      <c r="H30" s="12">
        <f t="shared" si="7"/>
        <v>22</v>
      </c>
      <c r="I30" s="12">
        <f t="shared" si="7"/>
        <v>18</v>
      </c>
      <c r="J30" s="12">
        <f t="shared" si="7"/>
        <v>23</v>
      </c>
      <c r="K30" s="12">
        <f t="shared" si="7"/>
        <v>21</v>
      </c>
      <c r="L30" s="12">
        <f t="shared" si="7"/>
        <v>18</v>
      </c>
      <c r="M30" s="69">
        <f t="shared" si="7"/>
        <v>20</v>
      </c>
      <c r="N30" s="25">
        <f>SUM(B30:M30)</f>
        <v>246</v>
      </c>
      <c r="O30" s="25"/>
    </row>
    <row r="31" spans="1:15" s="40" customFormat="1" ht="25.2" customHeight="1">
      <c r="A31" s="110" t="s">
        <v>54</v>
      </c>
      <c r="B31" s="39">
        <f>B29*B30</f>
        <v>693000</v>
      </c>
      <c r="C31" s="39">
        <f t="shared" ref="C31:M31" si="8">C29*C30</f>
        <v>528000</v>
      </c>
      <c r="D31" s="39">
        <f t="shared" si="8"/>
        <v>554400</v>
      </c>
      <c r="E31" s="39">
        <f t="shared" si="8"/>
        <v>580800</v>
      </c>
      <c r="F31" s="39">
        <f t="shared" si="8"/>
        <v>660000</v>
      </c>
      <c r="G31" s="39">
        <f t="shared" si="8"/>
        <v>660000</v>
      </c>
      <c r="H31" s="39">
        <f t="shared" si="8"/>
        <v>759000</v>
      </c>
      <c r="I31" s="39">
        <f t="shared" si="8"/>
        <v>621000</v>
      </c>
      <c r="J31" s="39">
        <f t="shared" si="8"/>
        <v>793500</v>
      </c>
      <c r="K31" s="39">
        <f t="shared" si="8"/>
        <v>869400</v>
      </c>
      <c r="L31" s="39">
        <f t="shared" si="8"/>
        <v>745200</v>
      </c>
      <c r="M31" s="72">
        <f t="shared" si="8"/>
        <v>828000</v>
      </c>
      <c r="N31" s="102">
        <f>SUM(B31:M31)</f>
        <v>8292300</v>
      </c>
      <c r="O31" s="87">
        <f>N31/$N$42</f>
        <v>0.37304811390782106</v>
      </c>
    </row>
    <row r="32" spans="1:15" ht="25.2" customHeight="1">
      <c r="A32" s="23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69"/>
      <c r="N32" s="25"/>
      <c r="O32" s="25"/>
    </row>
    <row r="33" spans="1:15" ht="25.2" customHeight="1">
      <c r="A33" s="23" t="s">
        <v>49</v>
      </c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69"/>
      <c r="N33" s="25"/>
      <c r="O33" s="25"/>
    </row>
    <row r="34" spans="1:15" ht="25.2" customHeight="1">
      <c r="A34" s="41" t="s">
        <v>38</v>
      </c>
      <c r="B34" s="12">
        <v>1100</v>
      </c>
      <c r="C34" s="12">
        <v>1100</v>
      </c>
      <c r="D34" s="12">
        <v>1100</v>
      </c>
      <c r="E34" s="12">
        <v>1100</v>
      </c>
      <c r="F34" s="12">
        <v>1100</v>
      </c>
      <c r="G34" s="12">
        <v>1100</v>
      </c>
      <c r="H34" s="12">
        <v>1150</v>
      </c>
      <c r="I34" s="12">
        <v>1150</v>
      </c>
      <c r="J34" s="12">
        <v>1150</v>
      </c>
      <c r="K34" s="12">
        <v>1150</v>
      </c>
      <c r="L34" s="12">
        <v>1150</v>
      </c>
      <c r="M34" s="69">
        <v>1150</v>
      </c>
      <c r="N34" s="86" t="s">
        <v>50</v>
      </c>
      <c r="O34" s="86"/>
    </row>
    <row r="35" spans="1:15" ht="25.2" customHeight="1">
      <c r="A35" s="41" t="s">
        <v>39</v>
      </c>
      <c r="B35" s="12">
        <v>20</v>
      </c>
      <c r="C35" s="12">
        <v>20</v>
      </c>
      <c r="D35" s="12">
        <v>20</v>
      </c>
      <c r="E35" s="12">
        <v>20</v>
      </c>
      <c r="F35" s="12">
        <v>20</v>
      </c>
      <c r="G35" s="12">
        <v>20</v>
      </c>
      <c r="H35" s="12">
        <v>20</v>
      </c>
      <c r="I35" s="12">
        <v>20</v>
      </c>
      <c r="J35" s="12">
        <v>20</v>
      </c>
      <c r="K35" s="12">
        <v>20</v>
      </c>
      <c r="L35" s="12">
        <v>20</v>
      </c>
      <c r="M35" s="69">
        <v>20</v>
      </c>
      <c r="N35" s="86" t="s">
        <v>50</v>
      </c>
      <c r="O35" s="86"/>
    </row>
    <row r="36" spans="1:15" ht="25.2" customHeight="1">
      <c r="A36" s="41" t="s">
        <v>40</v>
      </c>
      <c r="B36" s="37">
        <v>1</v>
      </c>
      <c r="C36" s="37">
        <v>0.8</v>
      </c>
      <c r="D36" s="37">
        <v>0.8</v>
      </c>
      <c r="E36" s="37">
        <v>0.8</v>
      </c>
      <c r="F36" s="37">
        <v>1</v>
      </c>
      <c r="G36" s="37">
        <v>1</v>
      </c>
      <c r="H36" s="37">
        <v>1</v>
      </c>
      <c r="I36" s="37">
        <v>1</v>
      </c>
      <c r="J36" s="37">
        <v>1</v>
      </c>
      <c r="K36" s="37">
        <v>1.3</v>
      </c>
      <c r="L36" s="37">
        <v>1.3</v>
      </c>
      <c r="M36" s="70">
        <v>1.3</v>
      </c>
      <c r="N36" s="86" t="s">
        <v>50</v>
      </c>
      <c r="O36" s="86"/>
    </row>
    <row r="37" spans="1:15" ht="25.2" customHeight="1">
      <c r="A37" s="41" t="s">
        <v>46</v>
      </c>
      <c r="B37" s="38">
        <f>B34*B35*B36</f>
        <v>22000</v>
      </c>
      <c r="C37" s="38">
        <f t="shared" ref="C37:M37" si="9">C34*C35*C36</f>
        <v>17600</v>
      </c>
      <c r="D37" s="38">
        <f t="shared" si="9"/>
        <v>17600</v>
      </c>
      <c r="E37" s="38">
        <f t="shared" si="9"/>
        <v>17600</v>
      </c>
      <c r="F37" s="38">
        <f t="shared" si="9"/>
        <v>22000</v>
      </c>
      <c r="G37" s="38">
        <f t="shared" si="9"/>
        <v>22000</v>
      </c>
      <c r="H37" s="38">
        <f t="shared" si="9"/>
        <v>23000</v>
      </c>
      <c r="I37" s="38">
        <f t="shared" si="9"/>
        <v>23000</v>
      </c>
      <c r="J37" s="38">
        <f t="shared" si="9"/>
        <v>23000</v>
      </c>
      <c r="K37" s="38">
        <f t="shared" si="9"/>
        <v>29900</v>
      </c>
      <c r="L37" s="38">
        <f t="shared" si="9"/>
        <v>29900</v>
      </c>
      <c r="M37" s="71">
        <f t="shared" si="9"/>
        <v>29900</v>
      </c>
      <c r="N37" s="86" t="s">
        <v>50</v>
      </c>
      <c r="O37" s="86"/>
    </row>
    <row r="38" spans="1:15" ht="25.2" customHeight="1">
      <c r="A38" s="41" t="s">
        <v>45</v>
      </c>
      <c r="B38" s="38">
        <f>B7</f>
        <v>9</v>
      </c>
      <c r="C38" s="38">
        <f t="shared" ref="C38:M38" si="10">C7</f>
        <v>11</v>
      </c>
      <c r="D38" s="38">
        <f t="shared" si="10"/>
        <v>9</v>
      </c>
      <c r="E38" s="38">
        <f t="shared" si="10"/>
        <v>9</v>
      </c>
      <c r="F38" s="38">
        <f t="shared" si="10"/>
        <v>11</v>
      </c>
      <c r="G38" s="38">
        <f t="shared" si="10"/>
        <v>10</v>
      </c>
      <c r="H38" s="38">
        <f t="shared" si="10"/>
        <v>9</v>
      </c>
      <c r="I38" s="38">
        <f t="shared" si="10"/>
        <v>12</v>
      </c>
      <c r="J38" s="38">
        <f t="shared" si="10"/>
        <v>8</v>
      </c>
      <c r="K38" s="38">
        <f t="shared" si="10"/>
        <v>10</v>
      </c>
      <c r="L38" s="38">
        <f t="shared" si="10"/>
        <v>10</v>
      </c>
      <c r="M38" s="71">
        <f t="shared" si="10"/>
        <v>11</v>
      </c>
      <c r="N38" s="25">
        <f>SUM(B38:M38)</f>
        <v>119</v>
      </c>
      <c r="O38" s="25"/>
    </row>
    <row r="39" spans="1:15" s="40" customFormat="1" ht="25.2" customHeight="1">
      <c r="A39" s="110" t="s">
        <v>55</v>
      </c>
      <c r="B39" s="39">
        <f>B37*B38</f>
        <v>198000</v>
      </c>
      <c r="C39" s="39">
        <f t="shared" ref="C39:M39" si="11">C37*C38</f>
        <v>193600</v>
      </c>
      <c r="D39" s="39">
        <f t="shared" si="11"/>
        <v>158400</v>
      </c>
      <c r="E39" s="39">
        <f t="shared" si="11"/>
        <v>158400</v>
      </c>
      <c r="F39" s="39">
        <f t="shared" si="11"/>
        <v>242000</v>
      </c>
      <c r="G39" s="39">
        <f t="shared" si="11"/>
        <v>220000</v>
      </c>
      <c r="H39" s="39">
        <f t="shared" si="11"/>
        <v>207000</v>
      </c>
      <c r="I39" s="39">
        <f t="shared" si="11"/>
        <v>276000</v>
      </c>
      <c r="J39" s="39">
        <f t="shared" si="11"/>
        <v>184000</v>
      </c>
      <c r="K39" s="39">
        <f t="shared" si="11"/>
        <v>299000</v>
      </c>
      <c r="L39" s="39">
        <f t="shared" si="11"/>
        <v>299000</v>
      </c>
      <c r="M39" s="72">
        <f t="shared" si="11"/>
        <v>328900</v>
      </c>
      <c r="N39" s="102">
        <f>SUM(B39:M39)</f>
        <v>2764300</v>
      </c>
      <c r="O39" s="87">
        <f>N39/$N$42</f>
        <v>0.12435836876082507</v>
      </c>
    </row>
    <row r="40" spans="1:15" ht="25.2" customHeight="1">
      <c r="A40" s="23"/>
      <c r="B40" s="12"/>
      <c r="C40" s="6"/>
      <c r="D40" s="6"/>
      <c r="E40" s="6"/>
      <c r="F40" s="6"/>
      <c r="G40" s="6"/>
      <c r="H40" s="6"/>
      <c r="I40" s="6"/>
      <c r="J40" s="6"/>
      <c r="K40" s="6"/>
      <c r="L40" s="6"/>
      <c r="M40" s="29"/>
      <c r="N40" s="25"/>
      <c r="O40" s="25"/>
    </row>
    <row r="41" spans="1:15" ht="25.2" customHeight="1" thickBot="1">
      <c r="A41" s="36"/>
      <c r="B41" s="13"/>
      <c r="C41" s="7"/>
      <c r="D41" s="7"/>
      <c r="E41" s="7"/>
      <c r="F41" s="7"/>
      <c r="G41" s="7"/>
      <c r="H41" s="7"/>
      <c r="I41" s="7"/>
      <c r="J41" s="7"/>
      <c r="K41" s="7"/>
      <c r="L41" s="7"/>
      <c r="M41" s="30"/>
      <c r="N41" s="26"/>
      <c r="O41" s="26"/>
    </row>
    <row r="42" spans="1:15" s="40" customFormat="1" ht="25.2" customHeight="1" thickBot="1">
      <c r="A42" s="19" t="s">
        <v>33</v>
      </c>
      <c r="B42" s="49">
        <f>B15+B23+B31+B39</f>
        <v>1788600</v>
      </c>
      <c r="C42" s="50">
        <f t="shared" ref="C42:M42" si="12">C15+C23+C31+C39</f>
        <v>1418600</v>
      </c>
      <c r="D42" s="50">
        <f t="shared" si="12"/>
        <v>1401300</v>
      </c>
      <c r="E42" s="50">
        <f t="shared" si="12"/>
        <v>1453200</v>
      </c>
      <c r="F42" s="50">
        <f t="shared" si="12"/>
        <v>1806400</v>
      </c>
      <c r="G42" s="50">
        <f t="shared" si="12"/>
        <v>1764000</v>
      </c>
      <c r="H42" s="50">
        <f t="shared" si="12"/>
        <v>1952400</v>
      </c>
      <c r="I42" s="50">
        <f t="shared" si="12"/>
        <v>1804200</v>
      </c>
      <c r="J42" s="50">
        <f t="shared" si="12"/>
        <v>1978300</v>
      </c>
      <c r="K42" s="50">
        <f t="shared" si="12"/>
        <v>2383400</v>
      </c>
      <c r="L42" s="50">
        <f t="shared" si="12"/>
        <v>2124200</v>
      </c>
      <c r="M42" s="47">
        <f t="shared" si="12"/>
        <v>2353900</v>
      </c>
      <c r="N42" s="104">
        <f>N15+N23+N31+N39</f>
        <v>22228500</v>
      </c>
      <c r="O42" s="94">
        <f>N42/$N$42</f>
        <v>1</v>
      </c>
    </row>
    <row r="43" spans="1:15" ht="25.2" customHeight="1">
      <c r="A43" s="20" t="s">
        <v>16</v>
      </c>
      <c r="B43" s="11"/>
      <c r="C43" s="5"/>
      <c r="D43" s="5"/>
      <c r="E43" s="5"/>
      <c r="F43" s="5"/>
      <c r="G43" s="5"/>
      <c r="H43" s="5"/>
      <c r="I43" s="5"/>
      <c r="J43" s="5"/>
      <c r="K43" s="5"/>
      <c r="L43" s="5"/>
      <c r="M43" s="28"/>
      <c r="N43" s="33"/>
      <c r="O43" s="35"/>
    </row>
    <row r="44" spans="1:15" ht="25.2" customHeight="1">
      <c r="A44" s="17"/>
      <c r="B44" s="12"/>
      <c r="C44" s="6"/>
      <c r="D44" s="6"/>
      <c r="E44" s="6"/>
      <c r="F44" s="6"/>
      <c r="G44" s="6"/>
      <c r="H44" s="6"/>
      <c r="I44" s="6"/>
      <c r="J44" s="6"/>
      <c r="K44" s="6"/>
      <c r="L44" s="6"/>
      <c r="M44" s="29"/>
      <c r="N44" s="25"/>
      <c r="O44" s="25"/>
    </row>
    <row r="45" spans="1:15" ht="25.2" customHeight="1">
      <c r="A45" s="18" t="s">
        <v>51</v>
      </c>
      <c r="B45" s="44">
        <v>0.33</v>
      </c>
      <c r="C45" s="44">
        <v>0.33</v>
      </c>
      <c r="D45" s="44">
        <v>0.33</v>
      </c>
      <c r="E45" s="44">
        <v>0.33</v>
      </c>
      <c r="F45" s="44">
        <v>0.33</v>
      </c>
      <c r="G45" s="44">
        <v>0.33</v>
      </c>
      <c r="H45" s="46">
        <v>0.32</v>
      </c>
      <c r="I45" s="44">
        <v>0.32</v>
      </c>
      <c r="J45" s="44">
        <v>0.32</v>
      </c>
      <c r="K45" s="44">
        <v>0.32</v>
      </c>
      <c r="L45" s="44">
        <v>0.32</v>
      </c>
      <c r="M45" s="73">
        <v>0.32</v>
      </c>
      <c r="N45" s="86" t="s">
        <v>50</v>
      </c>
      <c r="O45" s="86"/>
    </row>
    <row r="46" spans="1:15" ht="25.2" customHeight="1" thickBot="1">
      <c r="A46" s="18"/>
      <c r="B46" s="13"/>
      <c r="C46" s="7"/>
      <c r="D46" s="7"/>
      <c r="E46" s="7"/>
      <c r="F46" s="7"/>
      <c r="G46" s="7"/>
      <c r="H46" s="7"/>
      <c r="I46" s="7"/>
      <c r="J46" s="7"/>
      <c r="K46" s="7"/>
      <c r="L46" s="7"/>
      <c r="M46" s="30"/>
      <c r="N46" s="26"/>
      <c r="O46" s="26"/>
    </row>
    <row r="47" spans="1:15" s="40" customFormat="1" ht="25.2" customHeight="1" thickBot="1">
      <c r="A47" s="19" t="s">
        <v>36</v>
      </c>
      <c r="B47" s="51">
        <f>INT(B42*B45)</f>
        <v>590238</v>
      </c>
      <c r="C47" s="50">
        <f t="shared" ref="C47:M47" si="13">INT(C42*C45)</f>
        <v>468138</v>
      </c>
      <c r="D47" s="50">
        <f t="shared" si="13"/>
        <v>462429</v>
      </c>
      <c r="E47" s="50">
        <f t="shared" si="13"/>
        <v>479556</v>
      </c>
      <c r="F47" s="50">
        <f t="shared" si="13"/>
        <v>596112</v>
      </c>
      <c r="G47" s="50">
        <f t="shared" si="13"/>
        <v>582120</v>
      </c>
      <c r="H47" s="50">
        <f t="shared" si="13"/>
        <v>624768</v>
      </c>
      <c r="I47" s="50">
        <f t="shared" si="13"/>
        <v>577344</v>
      </c>
      <c r="J47" s="50">
        <f t="shared" si="13"/>
        <v>633056</v>
      </c>
      <c r="K47" s="50">
        <f t="shared" si="13"/>
        <v>762688</v>
      </c>
      <c r="L47" s="50">
        <f t="shared" si="13"/>
        <v>679744</v>
      </c>
      <c r="M47" s="47">
        <f t="shared" si="13"/>
        <v>753248</v>
      </c>
      <c r="N47" s="104">
        <f>SUM(B47:M47)</f>
        <v>7209441</v>
      </c>
      <c r="O47" s="94">
        <f>N47/$N$42</f>
        <v>0.32433322086510563</v>
      </c>
    </row>
    <row r="48" spans="1:15" s="40" customFormat="1" ht="25.2" customHeight="1" thickBot="1">
      <c r="A48" s="19" t="s">
        <v>91</v>
      </c>
      <c r="B48" s="51">
        <f>B42-B47</f>
        <v>1198362</v>
      </c>
      <c r="C48" s="51">
        <f t="shared" ref="C48:M48" si="14">C42-C47</f>
        <v>950462</v>
      </c>
      <c r="D48" s="51">
        <f t="shared" si="14"/>
        <v>938871</v>
      </c>
      <c r="E48" s="51">
        <f t="shared" si="14"/>
        <v>973644</v>
      </c>
      <c r="F48" s="51">
        <f t="shared" si="14"/>
        <v>1210288</v>
      </c>
      <c r="G48" s="51">
        <f t="shared" si="14"/>
        <v>1181880</v>
      </c>
      <c r="H48" s="51">
        <f t="shared" si="14"/>
        <v>1327632</v>
      </c>
      <c r="I48" s="51">
        <f t="shared" si="14"/>
        <v>1226856</v>
      </c>
      <c r="J48" s="51">
        <f t="shared" si="14"/>
        <v>1345244</v>
      </c>
      <c r="K48" s="51">
        <f t="shared" si="14"/>
        <v>1620712</v>
      </c>
      <c r="L48" s="51">
        <f t="shared" si="14"/>
        <v>1444456</v>
      </c>
      <c r="M48" s="51">
        <f t="shared" si="14"/>
        <v>1600652</v>
      </c>
      <c r="N48" s="104">
        <f>SUM(B48:M48)</f>
        <v>15019059</v>
      </c>
      <c r="O48" s="94">
        <f>N48/$N$42</f>
        <v>0.67566677913489437</v>
      </c>
    </row>
    <row r="49" spans="1:29" ht="25.2" customHeight="1">
      <c r="A49" s="22" t="s">
        <v>17</v>
      </c>
      <c r="B49" s="15"/>
      <c r="C49" s="9"/>
      <c r="D49" s="9"/>
      <c r="E49" s="9"/>
      <c r="F49" s="9"/>
      <c r="G49" s="9"/>
      <c r="H49" s="9"/>
      <c r="I49" s="9"/>
      <c r="J49" s="9"/>
      <c r="K49" s="9"/>
      <c r="L49" s="9"/>
      <c r="M49" s="32"/>
      <c r="N49" s="35"/>
      <c r="O49" s="35"/>
    </row>
    <row r="50" spans="1:29" s="40" customFormat="1" ht="25.2" customHeight="1">
      <c r="A50" s="59" t="s">
        <v>18</v>
      </c>
      <c r="B50" s="53">
        <f>B52+B55+B58</f>
        <v>500000</v>
      </c>
      <c r="C50" s="53">
        <f t="shared" ref="C50:M50" si="15">C52+C55+C58</f>
        <v>500000</v>
      </c>
      <c r="D50" s="53">
        <f t="shared" si="15"/>
        <v>500000</v>
      </c>
      <c r="E50" s="53">
        <f t="shared" si="15"/>
        <v>500000</v>
      </c>
      <c r="F50" s="53">
        <f t="shared" si="15"/>
        <v>500000</v>
      </c>
      <c r="G50" s="53">
        <f t="shared" si="15"/>
        <v>500000</v>
      </c>
      <c r="H50" s="53">
        <f t="shared" si="15"/>
        <v>650000</v>
      </c>
      <c r="I50" s="53">
        <f t="shared" si="15"/>
        <v>650000</v>
      </c>
      <c r="J50" s="53">
        <f t="shared" si="15"/>
        <v>650000</v>
      </c>
      <c r="K50" s="53">
        <f t="shared" si="15"/>
        <v>750000</v>
      </c>
      <c r="L50" s="53">
        <f t="shared" si="15"/>
        <v>750000</v>
      </c>
      <c r="M50" s="74">
        <f t="shared" si="15"/>
        <v>750000</v>
      </c>
      <c r="N50" s="102">
        <f>SUM(B50:M50)</f>
        <v>7200000</v>
      </c>
      <c r="O50" s="87">
        <f>N50/$N$42</f>
        <v>0.32390849584992237</v>
      </c>
    </row>
    <row r="51" spans="1:29" ht="25.2" customHeight="1">
      <c r="A51" s="23" t="s">
        <v>26</v>
      </c>
      <c r="B51" s="11"/>
      <c r="C51" s="5"/>
      <c r="D51" s="5"/>
      <c r="E51" s="5"/>
      <c r="F51" s="5"/>
      <c r="G51" s="5"/>
      <c r="H51" s="5"/>
      <c r="I51" s="5"/>
      <c r="J51" s="5"/>
      <c r="K51" s="5"/>
      <c r="L51" s="5"/>
      <c r="M51" s="28"/>
      <c r="N51" s="33"/>
      <c r="O51" s="33"/>
    </row>
    <row r="52" spans="1:29" s="45" customFormat="1" ht="25.2" customHeight="1">
      <c r="A52" s="23" t="s">
        <v>56</v>
      </c>
      <c r="B52" s="52">
        <f>B53*B54</f>
        <v>0</v>
      </c>
      <c r="C52" s="52">
        <f t="shared" ref="C52:M52" si="16">C53*C54</f>
        <v>0</v>
      </c>
      <c r="D52" s="52">
        <f t="shared" si="16"/>
        <v>0</v>
      </c>
      <c r="E52" s="52">
        <f t="shared" si="16"/>
        <v>0</v>
      </c>
      <c r="F52" s="52">
        <f t="shared" si="16"/>
        <v>0</v>
      </c>
      <c r="G52" s="52">
        <f t="shared" si="16"/>
        <v>0</v>
      </c>
      <c r="H52" s="52">
        <f t="shared" si="16"/>
        <v>250000</v>
      </c>
      <c r="I52" s="52">
        <f t="shared" si="16"/>
        <v>250000</v>
      </c>
      <c r="J52" s="52">
        <f t="shared" si="16"/>
        <v>250000</v>
      </c>
      <c r="K52" s="52">
        <f t="shared" si="16"/>
        <v>250000</v>
      </c>
      <c r="L52" s="52">
        <f t="shared" si="16"/>
        <v>250000</v>
      </c>
      <c r="M52" s="75">
        <f t="shared" si="16"/>
        <v>250000</v>
      </c>
      <c r="N52" s="102">
        <f>SUM(B52:M52)</f>
        <v>1500000</v>
      </c>
      <c r="O52" s="87">
        <f>N52/$N$42</f>
        <v>6.7480936635400501E-2</v>
      </c>
    </row>
    <row r="53" spans="1:29" ht="25.2" customHeight="1">
      <c r="A53" s="48" t="s">
        <v>57</v>
      </c>
      <c r="B53" s="38">
        <v>0</v>
      </c>
      <c r="C53" s="38">
        <v>0</v>
      </c>
      <c r="D53" s="38">
        <v>0</v>
      </c>
      <c r="E53" s="38">
        <v>0</v>
      </c>
      <c r="F53" s="38">
        <v>0</v>
      </c>
      <c r="G53" s="38">
        <v>0</v>
      </c>
      <c r="H53" s="38">
        <v>250000</v>
      </c>
      <c r="I53" s="38">
        <v>250000</v>
      </c>
      <c r="J53" s="38">
        <v>250000</v>
      </c>
      <c r="K53" s="38">
        <v>250000</v>
      </c>
      <c r="L53" s="38">
        <v>250000</v>
      </c>
      <c r="M53" s="71">
        <v>250000</v>
      </c>
      <c r="N53" s="86" t="s">
        <v>50</v>
      </c>
      <c r="O53" s="86"/>
    </row>
    <row r="54" spans="1:29" ht="25.2" customHeight="1">
      <c r="A54" s="48" t="s">
        <v>58</v>
      </c>
      <c r="B54" s="38">
        <v>0</v>
      </c>
      <c r="C54" s="38">
        <v>0</v>
      </c>
      <c r="D54" s="38">
        <v>0</v>
      </c>
      <c r="E54" s="38">
        <v>0</v>
      </c>
      <c r="F54" s="38">
        <v>0</v>
      </c>
      <c r="G54" s="38">
        <v>0</v>
      </c>
      <c r="H54" s="68">
        <v>1</v>
      </c>
      <c r="I54" s="38">
        <v>1</v>
      </c>
      <c r="J54" s="38">
        <v>1</v>
      </c>
      <c r="K54" s="38">
        <v>1</v>
      </c>
      <c r="L54" s="38">
        <v>1</v>
      </c>
      <c r="M54" s="71">
        <v>1</v>
      </c>
      <c r="N54" s="86" t="s">
        <v>50</v>
      </c>
      <c r="O54" s="86"/>
    </row>
    <row r="55" spans="1:29" s="45" customFormat="1" ht="25.2" customHeight="1">
      <c r="A55" s="24" t="s">
        <v>59</v>
      </c>
      <c r="B55" s="52">
        <f>B56*B57</f>
        <v>200000</v>
      </c>
      <c r="C55" s="52">
        <f t="shared" ref="C55" si="17">C56*C57</f>
        <v>200000</v>
      </c>
      <c r="D55" s="52">
        <f t="shared" ref="D55" si="18">D56*D57</f>
        <v>200000</v>
      </c>
      <c r="E55" s="52">
        <f t="shared" ref="E55" si="19">E56*E57</f>
        <v>200000</v>
      </c>
      <c r="F55" s="52">
        <f t="shared" ref="F55" si="20">F56*F57</f>
        <v>200000</v>
      </c>
      <c r="G55" s="52">
        <f t="shared" ref="G55" si="21">G56*G57</f>
        <v>200000</v>
      </c>
      <c r="H55" s="52">
        <f t="shared" ref="H55" si="22">H56*H57</f>
        <v>100000</v>
      </c>
      <c r="I55" s="52">
        <f t="shared" ref="I55" si="23">I56*I57</f>
        <v>100000</v>
      </c>
      <c r="J55" s="52">
        <f t="shared" ref="J55" si="24">J56*J57</f>
        <v>100000</v>
      </c>
      <c r="K55" s="52">
        <f t="shared" ref="K55" si="25">K56*K57</f>
        <v>200000</v>
      </c>
      <c r="L55" s="52">
        <f t="shared" ref="L55" si="26">L56*L57</f>
        <v>200000</v>
      </c>
      <c r="M55" s="75">
        <f t="shared" ref="M55" si="27">M56*M57</f>
        <v>200000</v>
      </c>
      <c r="N55" s="102">
        <f>SUM(B55:M55)</f>
        <v>2100000</v>
      </c>
      <c r="O55" s="87">
        <f>N55/$N$42</f>
        <v>9.4473311289560699E-2</v>
      </c>
    </row>
    <row r="56" spans="1:29" ht="25.2" customHeight="1">
      <c r="A56" s="48" t="s">
        <v>57</v>
      </c>
      <c r="B56" s="38">
        <v>100000</v>
      </c>
      <c r="C56" s="38">
        <v>100000</v>
      </c>
      <c r="D56" s="38">
        <v>100000</v>
      </c>
      <c r="E56" s="38">
        <v>100000</v>
      </c>
      <c r="F56" s="38">
        <v>100000</v>
      </c>
      <c r="G56" s="38">
        <v>100000</v>
      </c>
      <c r="H56" s="38">
        <v>100000</v>
      </c>
      <c r="I56" s="38">
        <v>100000</v>
      </c>
      <c r="J56" s="38">
        <v>100000</v>
      </c>
      <c r="K56" s="38">
        <v>100000</v>
      </c>
      <c r="L56" s="38">
        <v>100000</v>
      </c>
      <c r="M56" s="71">
        <v>100000</v>
      </c>
      <c r="N56" s="86" t="s">
        <v>50</v>
      </c>
      <c r="O56" s="86"/>
    </row>
    <row r="57" spans="1:29" ht="25.2" customHeight="1">
      <c r="A57" s="48" t="s">
        <v>58</v>
      </c>
      <c r="B57" s="38">
        <v>2</v>
      </c>
      <c r="C57" s="38">
        <v>2</v>
      </c>
      <c r="D57" s="38">
        <v>2</v>
      </c>
      <c r="E57" s="38">
        <v>2</v>
      </c>
      <c r="F57" s="38">
        <v>2</v>
      </c>
      <c r="G57" s="38">
        <v>2</v>
      </c>
      <c r="H57" s="38">
        <v>1</v>
      </c>
      <c r="I57" s="38">
        <v>1</v>
      </c>
      <c r="J57" s="38">
        <v>1</v>
      </c>
      <c r="K57" s="68">
        <v>2</v>
      </c>
      <c r="L57" s="38">
        <v>2</v>
      </c>
      <c r="M57" s="71">
        <v>2</v>
      </c>
      <c r="N57" s="86" t="s">
        <v>50</v>
      </c>
      <c r="O57" s="86"/>
    </row>
    <row r="58" spans="1:29" ht="25.2" customHeight="1">
      <c r="A58" s="24" t="s">
        <v>37</v>
      </c>
      <c r="B58" s="52">
        <f>B59*B60</f>
        <v>300000</v>
      </c>
      <c r="C58" s="52">
        <f t="shared" ref="C58" si="28">C59*C60</f>
        <v>300000</v>
      </c>
      <c r="D58" s="52">
        <f t="shared" ref="D58" si="29">D59*D60</f>
        <v>300000</v>
      </c>
      <c r="E58" s="52">
        <f t="shared" ref="E58" si="30">E59*E60</f>
        <v>300000</v>
      </c>
      <c r="F58" s="52">
        <f t="shared" ref="F58" si="31">F59*F60</f>
        <v>300000</v>
      </c>
      <c r="G58" s="52">
        <f t="shared" ref="G58" si="32">G59*G60</f>
        <v>300000</v>
      </c>
      <c r="H58" s="52">
        <f t="shared" ref="H58" si="33">H59*H60</f>
        <v>300000</v>
      </c>
      <c r="I58" s="52">
        <f t="shared" ref="I58" si="34">I59*I60</f>
        <v>300000</v>
      </c>
      <c r="J58" s="52">
        <f t="shared" ref="J58" si="35">J59*J60</f>
        <v>300000</v>
      </c>
      <c r="K58" s="52">
        <f t="shared" ref="K58" si="36">K59*K60</f>
        <v>300000</v>
      </c>
      <c r="L58" s="52">
        <f t="shared" ref="L58" si="37">L59*L60</f>
        <v>300000</v>
      </c>
      <c r="M58" s="75">
        <f t="shared" ref="M58" si="38">M59*M60</f>
        <v>300000</v>
      </c>
      <c r="N58" s="102">
        <f>SUM(B58:M58)</f>
        <v>3600000</v>
      </c>
      <c r="O58" s="87">
        <f>N58/$N$42</f>
        <v>0.16195424792496119</v>
      </c>
    </row>
    <row r="59" spans="1:29" ht="25.2" customHeight="1">
      <c r="A59" s="48" t="s">
        <v>57</v>
      </c>
      <c r="B59" s="38">
        <v>300000</v>
      </c>
      <c r="C59" s="38">
        <v>300000</v>
      </c>
      <c r="D59" s="38">
        <v>300000</v>
      </c>
      <c r="E59" s="38">
        <v>300000</v>
      </c>
      <c r="F59" s="38">
        <v>300000</v>
      </c>
      <c r="G59" s="38">
        <v>300000</v>
      </c>
      <c r="H59" s="38">
        <v>300000</v>
      </c>
      <c r="I59" s="38">
        <v>300000</v>
      </c>
      <c r="J59" s="38">
        <v>300000</v>
      </c>
      <c r="K59" s="38">
        <v>300000</v>
      </c>
      <c r="L59" s="38">
        <v>300000</v>
      </c>
      <c r="M59" s="71">
        <v>300000</v>
      </c>
      <c r="N59" s="86" t="s">
        <v>50</v>
      </c>
      <c r="O59" s="86"/>
    </row>
    <row r="60" spans="1:29" ht="25.2" customHeight="1">
      <c r="A60" s="48" t="s">
        <v>58</v>
      </c>
      <c r="B60" s="38">
        <v>1</v>
      </c>
      <c r="C60" s="38">
        <v>1</v>
      </c>
      <c r="D60" s="38">
        <v>1</v>
      </c>
      <c r="E60" s="38">
        <v>1</v>
      </c>
      <c r="F60" s="38">
        <v>1</v>
      </c>
      <c r="G60" s="38">
        <v>1</v>
      </c>
      <c r="H60" s="38">
        <v>1</v>
      </c>
      <c r="I60" s="38">
        <v>1</v>
      </c>
      <c r="J60" s="38">
        <v>1</v>
      </c>
      <c r="K60" s="38">
        <v>1</v>
      </c>
      <c r="L60" s="38">
        <v>1</v>
      </c>
      <c r="M60" s="71">
        <v>1</v>
      </c>
      <c r="N60" s="86" t="s">
        <v>50</v>
      </c>
      <c r="O60" s="86"/>
    </row>
    <row r="61" spans="1:29" ht="25.2" customHeight="1">
      <c r="A61" s="23"/>
      <c r="B61" s="12"/>
      <c r="C61" s="6"/>
      <c r="D61" s="6"/>
      <c r="E61" s="6"/>
      <c r="F61" s="6"/>
      <c r="G61" s="6"/>
      <c r="H61" s="6"/>
      <c r="I61" s="6"/>
      <c r="J61" s="6"/>
      <c r="K61" s="6"/>
      <c r="L61" s="6"/>
      <c r="M61" s="29"/>
      <c r="N61" s="25"/>
      <c r="O61" s="25"/>
    </row>
    <row r="62" spans="1:29" s="61" customFormat="1" ht="25.2" customHeight="1">
      <c r="A62" s="59" t="s">
        <v>19</v>
      </c>
      <c r="B62" s="60">
        <v>200000</v>
      </c>
      <c r="C62" s="60">
        <v>200000</v>
      </c>
      <c r="D62" s="60">
        <v>200000</v>
      </c>
      <c r="E62" s="60">
        <v>200000</v>
      </c>
      <c r="F62" s="60">
        <v>200000</v>
      </c>
      <c r="G62" s="60">
        <v>200000</v>
      </c>
      <c r="H62" s="60">
        <v>200000</v>
      </c>
      <c r="I62" s="60">
        <v>200000</v>
      </c>
      <c r="J62" s="60">
        <v>200000</v>
      </c>
      <c r="K62" s="60">
        <v>200000</v>
      </c>
      <c r="L62" s="60">
        <v>200000</v>
      </c>
      <c r="M62" s="76">
        <v>200000</v>
      </c>
      <c r="N62" s="102">
        <f>SUM(B62:M62)</f>
        <v>2400000</v>
      </c>
      <c r="O62" s="87">
        <f>N62/$N$42</f>
        <v>0.1079694986166408</v>
      </c>
    </row>
    <row r="63" spans="1:29" ht="25.2" customHeight="1">
      <c r="A63" s="23"/>
      <c r="B63" s="12"/>
      <c r="C63" s="6"/>
      <c r="D63" s="6"/>
      <c r="E63" s="6"/>
      <c r="F63" s="6"/>
      <c r="G63" s="6"/>
      <c r="H63" s="6"/>
      <c r="I63" s="6"/>
      <c r="J63" s="6"/>
      <c r="K63" s="6"/>
      <c r="L63" s="6"/>
      <c r="M63" s="29"/>
      <c r="N63" s="25"/>
      <c r="O63" s="25"/>
      <c r="R63" s="55"/>
      <c r="S63" s="55"/>
      <c r="T63" s="55"/>
      <c r="U63" s="55"/>
      <c r="V63" s="55"/>
      <c r="W63" s="55"/>
      <c r="X63" s="55"/>
      <c r="Y63" s="55"/>
      <c r="Z63" s="55"/>
      <c r="AA63" s="55"/>
      <c r="AB63" s="55"/>
      <c r="AC63" s="55"/>
    </row>
    <row r="64" spans="1:29" s="40" customFormat="1" ht="25.2" customHeight="1">
      <c r="A64" s="63" t="s">
        <v>29</v>
      </c>
      <c r="B64" s="62">
        <f>SUM(B66:B67)</f>
        <v>32500</v>
      </c>
      <c r="C64" s="62">
        <f t="shared" ref="C64:M64" si="39">SUM(C66:C67)</f>
        <v>31996</v>
      </c>
      <c r="D64" s="62">
        <f t="shared" si="39"/>
        <v>31492</v>
      </c>
      <c r="E64" s="62">
        <f t="shared" si="39"/>
        <v>30987</v>
      </c>
      <c r="F64" s="62">
        <f t="shared" si="39"/>
        <v>30481</v>
      </c>
      <c r="G64" s="62">
        <f t="shared" si="39"/>
        <v>29973</v>
      </c>
      <c r="H64" s="62">
        <f t="shared" si="39"/>
        <v>29464</v>
      </c>
      <c r="I64" s="62">
        <f t="shared" si="39"/>
        <v>28953</v>
      </c>
      <c r="J64" s="62">
        <f t="shared" si="39"/>
        <v>28442</v>
      </c>
      <c r="K64" s="62">
        <f t="shared" si="39"/>
        <v>27929</v>
      </c>
      <c r="L64" s="62">
        <f t="shared" si="39"/>
        <v>27415</v>
      </c>
      <c r="M64" s="77">
        <f t="shared" si="39"/>
        <v>26899</v>
      </c>
      <c r="N64" s="102">
        <f>SUM(B64:M64)</f>
        <v>356531</v>
      </c>
      <c r="O64" s="87">
        <f>N64/$N$42</f>
        <v>1.6039363879703984E-2</v>
      </c>
    </row>
    <row r="65" spans="1:18" ht="25.2" customHeight="1">
      <c r="A65" s="66" t="s">
        <v>26</v>
      </c>
      <c r="B65" s="11"/>
      <c r="C65" s="5"/>
      <c r="D65" s="5"/>
      <c r="E65" s="5"/>
      <c r="F65" s="5"/>
      <c r="G65" s="5"/>
      <c r="H65" s="5"/>
      <c r="I65" s="5"/>
      <c r="J65" s="5"/>
      <c r="K65" s="5"/>
      <c r="L65" s="5"/>
      <c r="M65" s="28"/>
      <c r="N65" s="33"/>
      <c r="O65" s="33"/>
      <c r="R65" s="55"/>
    </row>
    <row r="66" spans="1:18" ht="25.2">
      <c r="A66" s="66" t="s">
        <v>60</v>
      </c>
      <c r="B66" s="55">
        <v>25000</v>
      </c>
      <c r="C66" s="56">
        <v>24613</v>
      </c>
      <c r="D66" s="56">
        <v>24225</v>
      </c>
      <c r="E66" s="56">
        <v>23836</v>
      </c>
      <c r="F66" s="56">
        <v>23447</v>
      </c>
      <c r="G66" s="56">
        <v>23056</v>
      </c>
      <c r="H66" s="56">
        <v>22665</v>
      </c>
      <c r="I66" s="56">
        <v>22272</v>
      </c>
      <c r="J66" s="56">
        <v>21879</v>
      </c>
      <c r="K66" s="56">
        <v>21484</v>
      </c>
      <c r="L66" s="56">
        <v>21089</v>
      </c>
      <c r="M66" s="78">
        <v>20692</v>
      </c>
      <c r="N66" s="89">
        <f t="shared" ref="N66:N67" si="40">SUM(B66:M66)</f>
        <v>274258</v>
      </c>
      <c r="O66" s="87">
        <f>N66/$N$42</f>
        <v>1.2338124479834447E-2</v>
      </c>
      <c r="R66" s="55"/>
    </row>
    <row r="67" spans="1:18" ht="25.2">
      <c r="A67" s="66" t="s">
        <v>61</v>
      </c>
      <c r="B67" s="38">
        <v>7500</v>
      </c>
      <c r="C67" s="57">
        <v>7383</v>
      </c>
      <c r="D67" s="57">
        <v>7267</v>
      </c>
      <c r="E67" s="57">
        <v>7151</v>
      </c>
      <c r="F67" s="57">
        <v>7034</v>
      </c>
      <c r="G67" s="57">
        <v>6917</v>
      </c>
      <c r="H67" s="57">
        <v>6799</v>
      </c>
      <c r="I67" s="57">
        <v>6681</v>
      </c>
      <c r="J67" s="57">
        <v>6563</v>
      </c>
      <c r="K67" s="57">
        <v>6445</v>
      </c>
      <c r="L67" s="57">
        <v>6326</v>
      </c>
      <c r="M67" s="54">
        <v>6207</v>
      </c>
      <c r="N67" s="89">
        <f t="shared" si="40"/>
        <v>82273</v>
      </c>
      <c r="O67" s="87">
        <f>N67/$N$42</f>
        <v>3.7012393998695371E-3</v>
      </c>
      <c r="R67" s="55"/>
    </row>
    <row r="68" spans="1:18" ht="25.2" customHeight="1">
      <c r="A68" s="23"/>
      <c r="B68" s="12"/>
      <c r="C68" s="6"/>
      <c r="D68" s="6"/>
      <c r="E68" s="6"/>
      <c r="F68" s="6"/>
      <c r="G68" s="6"/>
      <c r="H68" s="6"/>
      <c r="I68" s="6"/>
      <c r="J68" s="6"/>
      <c r="K68" s="6"/>
      <c r="L68" s="6"/>
      <c r="M68" s="29"/>
      <c r="N68" s="25"/>
      <c r="O68" s="25"/>
      <c r="R68" s="55"/>
    </row>
    <row r="69" spans="1:18" s="61" customFormat="1" ht="25.2" customHeight="1">
      <c r="A69" s="63" t="s">
        <v>20</v>
      </c>
      <c r="B69" s="62">
        <f>SUM(B71:B72)</f>
        <v>500000</v>
      </c>
      <c r="C69" s="62">
        <f t="shared" ref="C69:M69" si="41">SUM(C71:C72)</f>
        <v>200000</v>
      </c>
      <c r="D69" s="62">
        <f t="shared" si="41"/>
        <v>100000</v>
      </c>
      <c r="E69" s="62">
        <f t="shared" si="41"/>
        <v>100000</v>
      </c>
      <c r="F69" s="62">
        <f t="shared" si="41"/>
        <v>100000</v>
      </c>
      <c r="G69" s="62">
        <f t="shared" si="41"/>
        <v>100000</v>
      </c>
      <c r="H69" s="62">
        <f t="shared" si="41"/>
        <v>400000</v>
      </c>
      <c r="I69" s="62">
        <f t="shared" si="41"/>
        <v>150000</v>
      </c>
      <c r="J69" s="62">
        <f t="shared" si="41"/>
        <v>100000</v>
      </c>
      <c r="K69" s="62">
        <f t="shared" si="41"/>
        <v>100000</v>
      </c>
      <c r="L69" s="62">
        <f t="shared" si="41"/>
        <v>100000</v>
      </c>
      <c r="M69" s="77">
        <f t="shared" si="41"/>
        <v>100000</v>
      </c>
      <c r="N69" s="102">
        <f>SUM(B69:M69)</f>
        <v>2050000</v>
      </c>
      <c r="O69" s="87">
        <f>N69/$N$42</f>
        <v>9.2223946735047344E-2</v>
      </c>
      <c r="R69" s="64"/>
    </row>
    <row r="70" spans="1:18" ht="25.2" customHeight="1">
      <c r="A70" s="66" t="s">
        <v>26</v>
      </c>
      <c r="B70" s="11"/>
      <c r="C70" s="5"/>
      <c r="D70" s="5"/>
      <c r="E70" s="5"/>
      <c r="F70" s="5"/>
      <c r="G70" s="5"/>
      <c r="H70" s="5"/>
      <c r="I70" s="5"/>
      <c r="J70" s="5"/>
      <c r="K70" s="5"/>
      <c r="L70" s="5"/>
      <c r="M70" s="28"/>
      <c r="N70" s="33"/>
      <c r="O70" s="33"/>
      <c r="R70" s="55"/>
    </row>
    <row r="71" spans="1:18" ht="25.2" customHeight="1">
      <c r="A71" s="41" t="s">
        <v>21</v>
      </c>
      <c r="B71" s="68">
        <v>300000</v>
      </c>
      <c r="C71" s="38">
        <v>100000</v>
      </c>
      <c r="D71" s="38">
        <v>100000</v>
      </c>
      <c r="E71" s="38">
        <v>100000</v>
      </c>
      <c r="F71" s="38">
        <v>100000</v>
      </c>
      <c r="G71" s="38">
        <v>100000</v>
      </c>
      <c r="H71" s="68">
        <v>300000</v>
      </c>
      <c r="I71" s="38">
        <v>100000</v>
      </c>
      <c r="J71" s="38">
        <v>100000</v>
      </c>
      <c r="K71" s="38">
        <v>100000</v>
      </c>
      <c r="L71" s="38">
        <v>100000</v>
      </c>
      <c r="M71" s="71">
        <v>100000</v>
      </c>
      <c r="N71" s="89">
        <f t="shared" ref="N71:N72" si="42">SUM(B71:M71)</f>
        <v>1600000</v>
      </c>
      <c r="O71" s="87">
        <f>N71/$N$42</f>
        <v>7.1979665744427199E-2</v>
      </c>
      <c r="R71" s="55"/>
    </row>
    <row r="72" spans="1:18" ht="25.2" customHeight="1">
      <c r="A72" s="41" t="s">
        <v>30</v>
      </c>
      <c r="B72" s="68">
        <v>200000</v>
      </c>
      <c r="C72" s="38">
        <v>100000</v>
      </c>
      <c r="D72" s="38">
        <v>0</v>
      </c>
      <c r="E72" s="38">
        <v>0</v>
      </c>
      <c r="F72" s="38">
        <v>0</v>
      </c>
      <c r="G72" s="38">
        <v>0</v>
      </c>
      <c r="H72" s="68">
        <v>100000</v>
      </c>
      <c r="I72" s="38">
        <v>50000</v>
      </c>
      <c r="J72" s="38">
        <v>0</v>
      </c>
      <c r="K72" s="38">
        <v>0</v>
      </c>
      <c r="L72" s="38">
        <v>0</v>
      </c>
      <c r="M72" s="71">
        <v>0</v>
      </c>
      <c r="N72" s="89">
        <f t="shared" si="42"/>
        <v>450000</v>
      </c>
      <c r="O72" s="87">
        <f>N72/$N$42</f>
        <v>2.0244280990620148E-2</v>
      </c>
      <c r="R72" s="55"/>
    </row>
    <row r="73" spans="1:18" ht="25.2" customHeight="1">
      <c r="A73" s="23"/>
      <c r="B73" s="12"/>
      <c r="C73" s="6"/>
      <c r="D73" s="6"/>
      <c r="E73" s="6"/>
      <c r="F73" s="6"/>
      <c r="G73" s="6"/>
      <c r="H73" s="6"/>
      <c r="I73" s="6"/>
      <c r="J73" s="6"/>
      <c r="K73" s="6"/>
      <c r="L73" s="6"/>
      <c r="M73" s="29"/>
      <c r="N73" s="25"/>
      <c r="O73" s="25"/>
      <c r="R73" s="55"/>
    </row>
    <row r="74" spans="1:18" s="40" customFormat="1" ht="25.2" customHeight="1">
      <c r="A74" s="59" t="s">
        <v>22</v>
      </c>
      <c r="B74" s="39">
        <f>SUM(B76:B79)</f>
        <v>100000</v>
      </c>
      <c r="C74" s="39">
        <f t="shared" ref="C74:M74" si="43">SUM(C76:C79)</f>
        <v>70000</v>
      </c>
      <c r="D74" s="39">
        <f t="shared" si="43"/>
        <v>70000</v>
      </c>
      <c r="E74" s="39">
        <f t="shared" si="43"/>
        <v>70000</v>
      </c>
      <c r="F74" s="39">
        <f t="shared" si="43"/>
        <v>70000</v>
      </c>
      <c r="G74" s="39">
        <f t="shared" si="43"/>
        <v>70000</v>
      </c>
      <c r="H74" s="39">
        <f t="shared" si="43"/>
        <v>100000</v>
      </c>
      <c r="I74" s="39">
        <f t="shared" si="43"/>
        <v>70000</v>
      </c>
      <c r="J74" s="39">
        <f t="shared" si="43"/>
        <v>70000</v>
      </c>
      <c r="K74" s="39">
        <f t="shared" si="43"/>
        <v>70000</v>
      </c>
      <c r="L74" s="39">
        <f t="shared" si="43"/>
        <v>70000</v>
      </c>
      <c r="M74" s="72">
        <f t="shared" si="43"/>
        <v>70000</v>
      </c>
      <c r="N74" s="102">
        <f>SUM(B74:M74)</f>
        <v>900000</v>
      </c>
      <c r="O74" s="87">
        <f>N74/$N$42</f>
        <v>4.0488561981240297E-2</v>
      </c>
      <c r="R74" s="65"/>
    </row>
    <row r="75" spans="1:18" ht="25.2" customHeight="1">
      <c r="A75" s="41" t="s">
        <v>26</v>
      </c>
      <c r="B75" s="11"/>
      <c r="C75" s="5"/>
      <c r="D75" s="5"/>
      <c r="E75" s="5"/>
      <c r="F75" s="5"/>
      <c r="G75" s="5"/>
      <c r="H75" s="5"/>
      <c r="I75" s="5"/>
      <c r="J75" s="5"/>
      <c r="K75" s="5"/>
      <c r="L75" s="5"/>
      <c r="M75" s="28"/>
      <c r="N75" s="33"/>
      <c r="O75" s="33"/>
      <c r="R75" s="55"/>
    </row>
    <row r="76" spans="1:18" ht="25.2" customHeight="1">
      <c r="A76" s="41" t="s">
        <v>23</v>
      </c>
      <c r="B76" s="12">
        <v>0</v>
      </c>
      <c r="C76" s="12">
        <v>0</v>
      </c>
      <c r="D76" s="12">
        <v>0</v>
      </c>
      <c r="E76" s="12">
        <v>0</v>
      </c>
      <c r="F76" s="12">
        <v>0</v>
      </c>
      <c r="G76" s="12">
        <v>0</v>
      </c>
      <c r="H76" s="12">
        <v>0</v>
      </c>
      <c r="I76" s="12">
        <v>0</v>
      </c>
      <c r="J76" s="12">
        <v>0</v>
      </c>
      <c r="K76" s="12">
        <v>0</v>
      </c>
      <c r="L76" s="12">
        <v>0</v>
      </c>
      <c r="M76" s="69">
        <v>0</v>
      </c>
      <c r="N76" s="89">
        <f t="shared" ref="N76:N79" si="44">SUM(B76:M76)</f>
        <v>0</v>
      </c>
      <c r="O76" s="87">
        <f>N76/$N$42</f>
        <v>0</v>
      </c>
      <c r="R76" s="55"/>
    </row>
    <row r="77" spans="1:18" ht="25.2" customHeight="1">
      <c r="A77" s="41" t="s">
        <v>32</v>
      </c>
      <c r="B77" s="12">
        <v>0</v>
      </c>
      <c r="C77" s="12">
        <v>0</v>
      </c>
      <c r="D77" s="12">
        <v>0</v>
      </c>
      <c r="E77" s="12">
        <v>0</v>
      </c>
      <c r="F77" s="12">
        <v>0</v>
      </c>
      <c r="G77" s="12">
        <v>0</v>
      </c>
      <c r="H77" s="12">
        <v>0</v>
      </c>
      <c r="I77" s="12">
        <v>0</v>
      </c>
      <c r="J77" s="12">
        <v>0</v>
      </c>
      <c r="K77" s="12">
        <v>0</v>
      </c>
      <c r="L77" s="12">
        <v>0</v>
      </c>
      <c r="M77" s="69">
        <v>0</v>
      </c>
      <c r="N77" s="89">
        <f t="shared" si="44"/>
        <v>0</v>
      </c>
      <c r="O77" s="87">
        <f>N77/$N$42</f>
        <v>0</v>
      </c>
    </row>
    <row r="78" spans="1:18" ht="25.2" customHeight="1">
      <c r="A78" s="41" t="s">
        <v>62</v>
      </c>
      <c r="B78" s="38">
        <v>50000</v>
      </c>
      <c r="C78" s="38">
        <v>20000</v>
      </c>
      <c r="D78" s="38">
        <v>20000</v>
      </c>
      <c r="E78" s="38">
        <v>20000</v>
      </c>
      <c r="F78" s="38">
        <v>20000</v>
      </c>
      <c r="G78" s="38">
        <v>20000</v>
      </c>
      <c r="H78" s="38">
        <v>50000</v>
      </c>
      <c r="I78" s="38">
        <v>20000</v>
      </c>
      <c r="J78" s="38">
        <v>20000</v>
      </c>
      <c r="K78" s="38">
        <v>20000</v>
      </c>
      <c r="L78" s="38">
        <v>20000</v>
      </c>
      <c r="M78" s="71">
        <v>20000</v>
      </c>
      <c r="N78" s="89">
        <f t="shared" si="44"/>
        <v>300000</v>
      </c>
      <c r="O78" s="87">
        <f>N78/$N$42</f>
        <v>1.3496187327080101E-2</v>
      </c>
    </row>
    <row r="79" spans="1:18" ht="25.2" customHeight="1">
      <c r="A79" s="67" t="s">
        <v>63</v>
      </c>
      <c r="B79" s="58">
        <v>50000</v>
      </c>
      <c r="C79" s="58">
        <v>50000</v>
      </c>
      <c r="D79" s="58">
        <v>50000</v>
      </c>
      <c r="E79" s="58">
        <v>50000</v>
      </c>
      <c r="F79" s="58">
        <v>50000</v>
      </c>
      <c r="G79" s="58">
        <v>50000</v>
      </c>
      <c r="H79" s="58">
        <v>50000</v>
      </c>
      <c r="I79" s="58">
        <v>50000</v>
      </c>
      <c r="J79" s="58">
        <v>50000</v>
      </c>
      <c r="K79" s="58">
        <v>50000</v>
      </c>
      <c r="L79" s="58">
        <v>50000</v>
      </c>
      <c r="M79" s="79">
        <v>50000</v>
      </c>
      <c r="N79" s="105">
        <f t="shared" si="44"/>
        <v>600000</v>
      </c>
      <c r="O79" s="87">
        <f>N79/$N$42</f>
        <v>2.6992374654160201E-2</v>
      </c>
    </row>
    <row r="80" spans="1:18" ht="25.2" customHeight="1" thickBot="1">
      <c r="A80" s="26"/>
      <c r="B80" s="13"/>
      <c r="C80" s="7"/>
      <c r="D80" s="7"/>
      <c r="E80" s="7"/>
      <c r="F80" s="7"/>
      <c r="G80" s="7"/>
      <c r="H80" s="7"/>
      <c r="I80" s="7"/>
      <c r="J80" s="7"/>
      <c r="K80" s="7"/>
      <c r="L80" s="7"/>
      <c r="M80" s="30"/>
      <c r="N80" s="26"/>
      <c r="O80" s="26"/>
    </row>
    <row r="81" spans="1:15" s="61" customFormat="1" ht="25.2" customHeight="1" thickBot="1">
      <c r="A81" s="19" t="s">
        <v>34</v>
      </c>
      <c r="B81" s="106">
        <f>B50+B62+B64+B69+B74</f>
        <v>1332500</v>
      </c>
      <c r="C81" s="106">
        <f t="shared" ref="C81:M81" si="45">C50+C62+C64+C69+C74</f>
        <v>1001996</v>
      </c>
      <c r="D81" s="106">
        <f t="shared" si="45"/>
        <v>901492</v>
      </c>
      <c r="E81" s="106">
        <f t="shared" si="45"/>
        <v>900987</v>
      </c>
      <c r="F81" s="106">
        <f t="shared" si="45"/>
        <v>900481</v>
      </c>
      <c r="G81" s="106">
        <f t="shared" si="45"/>
        <v>899973</v>
      </c>
      <c r="H81" s="106">
        <f t="shared" si="45"/>
        <v>1379464</v>
      </c>
      <c r="I81" s="106">
        <f t="shared" si="45"/>
        <v>1098953</v>
      </c>
      <c r="J81" s="106">
        <f t="shared" si="45"/>
        <v>1048442</v>
      </c>
      <c r="K81" s="106">
        <f t="shared" si="45"/>
        <v>1147929</v>
      </c>
      <c r="L81" s="106">
        <f t="shared" si="45"/>
        <v>1147415</v>
      </c>
      <c r="M81" s="107">
        <f t="shared" si="45"/>
        <v>1146899</v>
      </c>
      <c r="N81" s="104">
        <f>SUM(B81:M81)</f>
        <v>12906531</v>
      </c>
      <c r="O81" s="94">
        <f>N81/$N$42</f>
        <v>0.58062986706255482</v>
      </c>
    </row>
    <row r="82" spans="1:15" s="61" customFormat="1" ht="25.2" customHeight="1" thickBot="1">
      <c r="A82" s="108" t="s">
        <v>35</v>
      </c>
      <c r="B82" s="106">
        <f>B42-B47-B81</f>
        <v>-134138</v>
      </c>
      <c r="C82" s="106">
        <f t="shared" ref="C82:M82" si="46">C42-C47-C81</f>
        <v>-51534</v>
      </c>
      <c r="D82" s="106">
        <f t="shared" si="46"/>
        <v>37379</v>
      </c>
      <c r="E82" s="106">
        <f t="shared" si="46"/>
        <v>72657</v>
      </c>
      <c r="F82" s="106">
        <f t="shared" si="46"/>
        <v>309807</v>
      </c>
      <c r="G82" s="106">
        <f t="shared" si="46"/>
        <v>281907</v>
      </c>
      <c r="H82" s="106">
        <f t="shared" si="46"/>
        <v>-51832</v>
      </c>
      <c r="I82" s="106">
        <f t="shared" si="46"/>
        <v>127903</v>
      </c>
      <c r="J82" s="106">
        <f t="shared" si="46"/>
        <v>296802</v>
      </c>
      <c r="K82" s="106">
        <f t="shared" si="46"/>
        <v>472783</v>
      </c>
      <c r="L82" s="106">
        <f t="shared" si="46"/>
        <v>297041</v>
      </c>
      <c r="M82" s="107">
        <f t="shared" si="46"/>
        <v>453753</v>
      </c>
      <c r="N82" s="104">
        <f>SUM(B82:M82)</f>
        <v>2112528</v>
      </c>
      <c r="O82" s="94">
        <f>N82/$N$42</f>
        <v>9.5036912072339566E-2</v>
      </c>
    </row>
    <row r="83" spans="1:15" s="61" customFormat="1" ht="25.2" customHeight="1" thickBot="1">
      <c r="A83" s="108" t="s">
        <v>76</v>
      </c>
      <c r="B83" s="106">
        <f>B82</f>
        <v>-134138</v>
      </c>
      <c r="C83" s="106">
        <f>B83+C82</f>
        <v>-185672</v>
      </c>
      <c r="D83" s="106">
        <f t="shared" ref="D83:L83" si="47">C83+D82</f>
        <v>-148293</v>
      </c>
      <c r="E83" s="106">
        <f t="shared" si="47"/>
        <v>-75636</v>
      </c>
      <c r="F83" s="106">
        <f t="shared" si="47"/>
        <v>234171</v>
      </c>
      <c r="G83" s="106">
        <f t="shared" si="47"/>
        <v>516078</v>
      </c>
      <c r="H83" s="106">
        <f t="shared" si="47"/>
        <v>464246</v>
      </c>
      <c r="I83" s="106">
        <f t="shared" si="47"/>
        <v>592149</v>
      </c>
      <c r="J83" s="106">
        <f t="shared" si="47"/>
        <v>888951</v>
      </c>
      <c r="K83" s="106">
        <f t="shared" si="47"/>
        <v>1361734</v>
      </c>
      <c r="L83" s="106">
        <f t="shared" si="47"/>
        <v>1658775</v>
      </c>
      <c r="M83" s="106">
        <f>L83+M82</f>
        <v>2112528</v>
      </c>
      <c r="N83" s="90" t="s">
        <v>50</v>
      </c>
      <c r="O83" s="90"/>
    </row>
    <row r="84" spans="1:15" ht="25.2" customHeight="1"/>
  </sheetData>
  <phoneticPr fontId="2"/>
  <pageMargins left="0.7" right="0.7" top="0.75" bottom="0.75" header="0.3" footer="0.3"/>
  <pageSetup paperSize="9" scale="47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0AF15A-1CA9-4EF6-AF2C-2856073D2FF0}">
  <sheetPr>
    <tabColor theme="7" tint="0.59999389629810485"/>
    <pageSetUpPr fitToPage="1"/>
  </sheetPr>
  <dimension ref="A1:AC72"/>
  <sheetViews>
    <sheetView zoomScale="75" zoomScaleNormal="75" workbookViewId="0"/>
  </sheetViews>
  <sheetFormatPr defaultColWidth="8.69921875" defaultRowHeight="12.6"/>
  <cols>
    <col min="1" max="1" width="27.09765625" style="2" customWidth="1"/>
    <col min="2" max="14" width="15.69921875" style="4" customWidth="1"/>
    <col min="15" max="15" width="15.69921875" style="2" customWidth="1"/>
    <col min="16" max="16384" width="8.69921875" style="4"/>
  </cols>
  <sheetData>
    <row r="1" spans="1:15" s="3" customFormat="1" ht="30" customHeight="1">
      <c r="A1" s="81" t="s">
        <v>79</v>
      </c>
      <c r="B1" s="81"/>
      <c r="C1" s="81"/>
      <c r="O1" s="95"/>
    </row>
    <row r="2" spans="1:15" ht="13.2" thickBot="1"/>
    <row r="3" spans="1:15" s="1" customFormat="1" ht="41.4" customHeight="1" thickBot="1">
      <c r="A3" s="111" t="s">
        <v>78</v>
      </c>
      <c r="B3" s="92" t="s">
        <v>64</v>
      </c>
      <c r="C3" s="92" t="s">
        <v>65</v>
      </c>
      <c r="D3" s="92" t="s">
        <v>66</v>
      </c>
      <c r="E3" s="92" t="s">
        <v>67</v>
      </c>
      <c r="F3" s="92" t="s">
        <v>68</v>
      </c>
      <c r="G3" s="92" t="s">
        <v>69</v>
      </c>
      <c r="H3" s="92" t="s">
        <v>70</v>
      </c>
      <c r="I3" s="92" t="s">
        <v>71</v>
      </c>
      <c r="J3" s="92" t="s">
        <v>72</v>
      </c>
      <c r="K3" s="92" t="s">
        <v>73</v>
      </c>
      <c r="L3" s="92" t="s">
        <v>74</v>
      </c>
      <c r="M3" s="92" t="s">
        <v>75</v>
      </c>
      <c r="N3" s="93" t="s">
        <v>14</v>
      </c>
      <c r="O3" s="93" t="s">
        <v>92</v>
      </c>
    </row>
    <row r="4" spans="1:15" ht="25.2" customHeight="1">
      <c r="A4" s="91" t="s">
        <v>15</v>
      </c>
      <c r="B4" s="15"/>
      <c r="C4" s="9"/>
      <c r="D4" s="9"/>
      <c r="E4" s="9"/>
      <c r="F4" s="9"/>
      <c r="G4" s="9"/>
      <c r="H4" s="9"/>
      <c r="I4" s="9"/>
      <c r="J4" s="9"/>
      <c r="K4" s="9"/>
      <c r="L4" s="9"/>
      <c r="M4" s="32"/>
      <c r="N4" s="35"/>
      <c r="O4" s="96"/>
    </row>
    <row r="5" spans="1:15" ht="25.2" customHeight="1">
      <c r="A5" s="23" t="s">
        <v>41</v>
      </c>
      <c r="B5" s="12"/>
      <c r="C5" s="6"/>
      <c r="D5" s="6"/>
      <c r="E5" s="6"/>
      <c r="F5" s="6"/>
      <c r="G5" s="6"/>
      <c r="H5" s="6"/>
      <c r="I5" s="6"/>
      <c r="J5" s="6"/>
      <c r="K5" s="6"/>
      <c r="L5" s="6"/>
      <c r="M5" s="29"/>
      <c r="N5" s="25"/>
      <c r="O5" s="17"/>
    </row>
    <row r="6" spans="1:15" ht="25.2" customHeight="1">
      <c r="A6" s="41" t="s">
        <v>80</v>
      </c>
      <c r="B6" s="6">
        <v>30</v>
      </c>
      <c r="C6" s="6">
        <v>31</v>
      </c>
      <c r="D6" s="6">
        <v>30</v>
      </c>
      <c r="E6" s="6">
        <v>31</v>
      </c>
      <c r="F6" s="6">
        <v>31</v>
      </c>
      <c r="G6" s="6">
        <v>30</v>
      </c>
      <c r="H6" s="6">
        <v>31</v>
      </c>
      <c r="I6" s="6">
        <v>30</v>
      </c>
      <c r="J6" s="6">
        <v>31</v>
      </c>
      <c r="K6" s="6">
        <v>31</v>
      </c>
      <c r="L6" s="6">
        <v>28</v>
      </c>
      <c r="M6" s="29">
        <v>31</v>
      </c>
      <c r="N6" s="25">
        <f>SUM(B6:M6)</f>
        <v>365</v>
      </c>
      <c r="O6" s="17"/>
    </row>
    <row r="7" spans="1:15" ht="25.2" customHeight="1">
      <c r="A7" s="41" t="s">
        <v>81</v>
      </c>
      <c r="B7" s="12">
        <v>26</v>
      </c>
      <c r="C7" s="6">
        <v>27</v>
      </c>
      <c r="D7" s="6">
        <v>25</v>
      </c>
      <c r="E7" s="6">
        <v>27</v>
      </c>
      <c r="F7" s="6">
        <v>27</v>
      </c>
      <c r="G7" s="6">
        <v>25</v>
      </c>
      <c r="H7" s="6">
        <v>27</v>
      </c>
      <c r="I7" s="6">
        <v>26</v>
      </c>
      <c r="J7" s="6">
        <v>24</v>
      </c>
      <c r="K7" s="6">
        <v>23</v>
      </c>
      <c r="L7" s="6">
        <v>24</v>
      </c>
      <c r="M7" s="29">
        <v>27</v>
      </c>
      <c r="N7" s="25">
        <f>SUM(B7:M7)</f>
        <v>308</v>
      </c>
      <c r="O7" s="17"/>
    </row>
    <row r="8" spans="1:15" ht="25.2" customHeight="1">
      <c r="A8" s="23"/>
      <c r="B8" s="12"/>
      <c r="C8" s="6"/>
      <c r="D8" s="6"/>
      <c r="E8" s="6"/>
      <c r="F8" s="6"/>
      <c r="G8" s="6"/>
      <c r="H8" s="6"/>
      <c r="I8" s="6"/>
      <c r="J8" s="6"/>
      <c r="K8" s="6"/>
      <c r="L8" s="6"/>
      <c r="M8" s="29"/>
      <c r="N8" s="25"/>
      <c r="O8" s="17"/>
    </row>
    <row r="9" spans="1:15" ht="25.2" customHeight="1">
      <c r="A9" s="23" t="s">
        <v>82</v>
      </c>
      <c r="B9" s="12"/>
      <c r="C9" s="6"/>
      <c r="D9" s="6"/>
      <c r="E9" s="6"/>
      <c r="F9" s="6"/>
      <c r="G9" s="6"/>
      <c r="H9" s="6"/>
      <c r="I9" s="6"/>
      <c r="J9" s="6"/>
      <c r="K9" s="6"/>
      <c r="L9" s="6"/>
      <c r="M9" s="29"/>
      <c r="N9" s="25"/>
      <c r="O9" s="17"/>
    </row>
    <row r="10" spans="1:15" ht="25.2" customHeight="1">
      <c r="A10" s="41" t="s">
        <v>38</v>
      </c>
      <c r="B10" s="38">
        <v>7500</v>
      </c>
      <c r="C10" s="38">
        <v>7500</v>
      </c>
      <c r="D10" s="38">
        <v>7500</v>
      </c>
      <c r="E10" s="38">
        <v>7500</v>
      </c>
      <c r="F10" s="38">
        <v>7500</v>
      </c>
      <c r="G10" s="38">
        <v>7500</v>
      </c>
      <c r="H10" s="68">
        <v>8000</v>
      </c>
      <c r="I10" s="38">
        <v>8000</v>
      </c>
      <c r="J10" s="38">
        <v>8000</v>
      </c>
      <c r="K10" s="38">
        <v>8000</v>
      </c>
      <c r="L10" s="38">
        <v>8000</v>
      </c>
      <c r="M10" s="38">
        <v>8000</v>
      </c>
      <c r="N10" s="86" t="s">
        <v>50</v>
      </c>
      <c r="O10" s="17"/>
    </row>
    <row r="11" spans="1:15" ht="25.2" customHeight="1">
      <c r="A11" s="41" t="s">
        <v>83</v>
      </c>
      <c r="B11" s="12">
        <v>6</v>
      </c>
      <c r="C11" s="12">
        <v>6</v>
      </c>
      <c r="D11" s="12">
        <v>6</v>
      </c>
      <c r="E11" s="12">
        <v>6</v>
      </c>
      <c r="F11" s="12">
        <v>6</v>
      </c>
      <c r="G11" s="12">
        <v>6</v>
      </c>
      <c r="H11" s="42">
        <v>12</v>
      </c>
      <c r="I11" s="12">
        <v>12</v>
      </c>
      <c r="J11" s="12">
        <v>12</v>
      </c>
      <c r="K11" s="12">
        <v>12</v>
      </c>
      <c r="L11" s="12">
        <v>12</v>
      </c>
      <c r="M11" s="12">
        <v>12</v>
      </c>
      <c r="N11" s="86" t="s">
        <v>50</v>
      </c>
      <c r="O11" s="17"/>
    </row>
    <row r="12" spans="1:15" ht="25.2" customHeight="1">
      <c r="A12" s="41" t="s">
        <v>86</v>
      </c>
      <c r="B12" s="83">
        <v>0.3</v>
      </c>
      <c r="C12" s="83">
        <v>0.3</v>
      </c>
      <c r="D12" s="83">
        <v>0.3</v>
      </c>
      <c r="E12" s="83">
        <v>0.5</v>
      </c>
      <c r="F12" s="83">
        <v>0.6</v>
      </c>
      <c r="G12" s="83">
        <v>0.7</v>
      </c>
      <c r="H12" s="83">
        <v>0.4</v>
      </c>
      <c r="I12" s="83">
        <v>0.5</v>
      </c>
      <c r="J12" s="83">
        <v>0.6</v>
      </c>
      <c r="K12" s="83">
        <v>0.7</v>
      </c>
      <c r="L12" s="83">
        <v>0.7</v>
      </c>
      <c r="M12" s="83">
        <v>0.7</v>
      </c>
      <c r="N12" s="86" t="s">
        <v>50</v>
      </c>
      <c r="O12" s="17"/>
    </row>
    <row r="13" spans="1:15" ht="25.2" customHeight="1">
      <c r="A13" s="41" t="s">
        <v>46</v>
      </c>
      <c r="B13" s="38">
        <f t="shared" ref="B13:M13" si="0">B10*B11*B12</f>
        <v>13500</v>
      </c>
      <c r="C13" s="38">
        <f t="shared" si="0"/>
        <v>13500</v>
      </c>
      <c r="D13" s="38">
        <f t="shared" si="0"/>
        <v>13500</v>
      </c>
      <c r="E13" s="38">
        <f t="shared" si="0"/>
        <v>22500</v>
      </c>
      <c r="F13" s="38">
        <f t="shared" si="0"/>
        <v>27000</v>
      </c>
      <c r="G13" s="38">
        <f t="shared" si="0"/>
        <v>31499.999999999996</v>
      </c>
      <c r="H13" s="38">
        <f t="shared" si="0"/>
        <v>38400</v>
      </c>
      <c r="I13" s="38">
        <f t="shared" si="0"/>
        <v>48000</v>
      </c>
      <c r="J13" s="38">
        <f t="shared" si="0"/>
        <v>57600</v>
      </c>
      <c r="K13" s="38">
        <f t="shared" si="0"/>
        <v>67200</v>
      </c>
      <c r="L13" s="38">
        <f t="shared" si="0"/>
        <v>67200</v>
      </c>
      <c r="M13" s="71">
        <f t="shared" si="0"/>
        <v>67200</v>
      </c>
      <c r="N13" s="86" t="s">
        <v>50</v>
      </c>
      <c r="O13" s="17"/>
    </row>
    <row r="14" spans="1:15" ht="25.2" customHeight="1">
      <c r="A14" s="41" t="s">
        <v>45</v>
      </c>
      <c r="B14" s="12">
        <f>B7</f>
        <v>26</v>
      </c>
      <c r="C14" s="12">
        <f t="shared" ref="C14:M14" si="1">C7</f>
        <v>27</v>
      </c>
      <c r="D14" s="12">
        <f t="shared" si="1"/>
        <v>25</v>
      </c>
      <c r="E14" s="12">
        <f t="shared" si="1"/>
        <v>27</v>
      </c>
      <c r="F14" s="12">
        <f t="shared" si="1"/>
        <v>27</v>
      </c>
      <c r="G14" s="12">
        <f t="shared" si="1"/>
        <v>25</v>
      </c>
      <c r="H14" s="12">
        <f t="shared" si="1"/>
        <v>27</v>
      </c>
      <c r="I14" s="12">
        <f t="shared" si="1"/>
        <v>26</v>
      </c>
      <c r="J14" s="12">
        <f t="shared" si="1"/>
        <v>24</v>
      </c>
      <c r="K14" s="12">
        <f t="shared" si="1"/>
        <v>23</v>
      </c>
      <c r="L14" s="12">
        <f t="shared" si="1"/>
        <v>24</v>
      </c>
      <c r="M14" s="12">
        <f t="shared" si="1"/>
        <v>27</v>
      </c>
      <c r="N14" s="25">
        <f>SUM(B14:M14)</f>
        <v>308</v>
      </c>
      <c r="O14" s="17"/>
    </row>
    <row r="15" spans="1:15" s="40" customFormat="1" ht="25.2" customHeight="1">
      <c r="A15" s="110" t="s">
        <v>52</v>
      </c>
      <c r="B15" s="39">
        <f>B13*B14</f>
        <v>351000</v>
      </c>
      <c r="C15" s="39">
        <f t="shared" ref="C15:M15" si="2">C13*C14</f>
        <v>364500</v>
      </c>
      <c r="D15" s="39">
        <f t="shared" si="2"/>
        <v>337500</v>
      </c>
      <c r="E15" s="39">
        <f t="shared" si="2"/>
        <v>607500</v>
      </c>
      <c r="F15" s="39">
        <f t="shared" si="2"/>
        <v>729000</v>
      </c>
      <c r="G15" s="39">
        <f t="shared" si="2"/>
        <v>787499.99999999988</v>
      </c>
      <c r="H15" s="39">
        <f t="shared" si="2"/>
        <v>1036800</v>
      </c>
      <c r="I15" s="39">
        <f t="shared" si="2"/>
        <v>1248000</v>
      </c>
      <c r="J15" s="39">
        <f t="shared" si="2"/>
        <v>1382400</v>
      </c>
      <c r="K15" s="39">
        <f t="shared" si="2"/>
        <v>1545600</v>
      </c>
      <c r="L15" s="39">
        <f t="shared" si="2"/>
        <v>1612800</v>
      </c>
      <c r="M15" s="72">
        <f t="shared" si="2"/>
        <v>1814400</v>
      </c>
      <c r="N15" s="102">
        <f>SUM(B15:M15)</f>
        <v>11817000</v>
      </c>
      <c r="O15" s="97">
        <f>N15/$N$26</f>
        <v>0.91588676393652269</v>
      </c>
    </row>
    <row r="16" spans="1:15" ht="25.2" customHeight="1">
      <c r="A16" s="23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69"/>
      <c r="N16" s="25"/>
      <c r="O16" s="17"/>
    </row>
    <row r="17" spans="1:15" ht="25.2" customHeight="1">
      <c r="A17" s="23" t="s">
        <v>89</v>
      </c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69"/>
      <c r="N17" s="25"/>
      <c r="O17" s="17"/>
    </row>
    <row r="18" spans="1:15" ht="25.2" customHeight="1">
      <c r="A18" s="41" t="s">
        <v>84</v>
      </c>
      <c r="B18" s="38">
        <v>1500</v>
      </c>
      <c r="C18" s="38">
        <v>1500</v>
      </c>
      <c r="D18" s="38">
        <v>1500</v>
      </c>
      <c r="E18" s="38">
        <v>1500</v>
      </c>
      <c r="F18" s="38">
        <v>1500</v>
      </c>
      <c r="G18" s="38">
        <v>1500</v>
      </c>
      <c r="H18" s="38">
        <v>1500</v>
      </c>
      <c r="I18" s="38">
        <v>1500</v>
      </c>
      <c r="J18" s="38">
        <v>1500</v>
      </c>
      <c r="K18" s="38">
        <v>1500</v>
      </c>
      <c r="L18" s="38">
        <v>1500</v>
      </c>
      <c r="M18" s="38">
        <v>1500</v>
      </c>
      <c r="N18" s="86" t="s">
        <v>50</v>
      </c>
      <c r="O18" s="17"/>
    </row>
    <row r="19" spans="1:15" ht="25.2" customHeight="1">
      <c r="A19" s="41" t="s">
        <v>85</v>
      </c>
      <c r="B19" s="12">
        <v>1</v>
      </c>
      <c r="C19" s="12">
        <v>1</v>
      </c>
      <c r="D19" s="12">
        <v>1</v>
      </c>
      <c r="E19" s="12">
        <v>1.5</v>
      </c>
      <c r="F19" s="12">
        <v>1.5</v>
      </c>
      <c r="G19" s="12">
        <v>1.5</v>
      </c>
      <c r="H19" s="12">
        <v>3</v>
      </c>
      <c r="I19" s="12">
        <v>3</v>
      </c>
      <c r="J19" s="12">
        <v>3</v>
      </c>
      <c r="K19" s="12">
        <v>4</v>
      </c>
      <c r="L19" s="12">
        <v>4</v>
      </c>
      <c r="M19" s="12">
        <v>4</v>
      </c>
      <c r="N19" s="86" t="s">
        <v>50</v>
      </c>
      <c r="O19" s="17"/>
    </row>
    <row r="20" spans="1:15" ht="25.2" customHeight="1">
      <c r="A20" s="41" t="s">
        <v>46</v>
      </c>
      <c r="B20" s="38">
        <f>B18*B19</f>
        <v>1500</v>
      </c>
      <c r="C20" s="38">
        <f t="shared" ref="C20:M20" si="3">C18*C19</f>
        <v>1500</v>
      </c>
      <c r="D20" s="38">
        <f t="shared" si="3"/>
        <v>1500</v>
      </c>
      <c r="E20" s="38">
        <f t="shared" si="3"/>
        <v>2250</v>
      </c>
      <c r="F20" s="38">
        <f t="shared" si="3"/>
        <v>2250</v>
      </c>
      <c r="G20" s="38">
        <f t="shared" si="3"/>
        <v>2250</v>
      </c>
      <c r="H20" s="38">
        <f t="shared" si="3"/>
        <v>4500</v>
      </c>
      <c r="I20" s="38">
        <f t="shared" si="3"/>
        <v>4500</v>
      </c>
      <c r="J20" s="38">
        <f t="shared" si="3"/>
        <v>4500</v>
      </c>
      <c r="K20" s="38">
        <f t="shared" si="3"/>
        <v>6000</v>
      </c>
      <c r="L20" s="38">
        <f t="shared" si="3"/>
        <v>6000</v>
      </c>
      <c r="M20" s="38">
        <f t="shared" si="3"/>
        <v>6000</v>
      </c>
      <c r="N20" s="86" t="s">
        <v>50</v>
      </c>
      <c r="O20" s="17"/>
    </row>
    <row r="21" spans="1:15" ht="25.2" customHeight="1">
      <c r="A21" s="41" t="s">
        <v>45</v>
      </c>
      <c r="B21" s="12">
        <f t="shared" ref="B21:M21" si="4">B7</f>
        <v>26</v>
      </c>
      <c r="C21" s="12">
        <f t="shared" si="4"/>
        <v>27</v>
      </c>
      <c r="D21" s="12">
        <f t="shared" si="4"/>
        <v>25</v>
      </c>
      <c r="E21" s="12">
        <f t="shared" si="4"/>
        <v>27</v>
      </c>
      <c r="F21" s="12">
        <f t="shared" si="4"/>
        <v>27</v>
      </c>
      <c r="G21" s="12">
        <f t="shared" si="4"/>
        <v>25</v>
      </c>
      <c r="H21" s="12">
        <f t="shared" si="4"/>
        <v>27</v>
      </c>
      <c r="I21" s="12">
        <f t="shared" si="4"/>
        <v>26</v>
      </c>
      <c r="J21" s="12">
        <f t="shared" si="4"/>
        <v>24</v>
      </c>
      <c r="K21" s="12">
        <f t="shared" si="4"/>
        <v>23</v>
      </c>
      <c r="L21" s="12">
        <f t="shared" si="4"/>
        <v>24</v>
      </c>
      <c r="M21" s="69">
        <f t="shared" si="4"/>
        <v>27</v>
      </c>
      <c r="N21" s="25">
        <f>SUM(B21:M21)</f>
        <v>308</v>
      </c>
      <c r="O21" s="17"/>
    </row>
    <row r="22" spans="1:15" s="40" customFormat="1" ht="25.2" customHeight="1">
      <c r="A22" s="110" t="s">
        <v>53</v>
      </c>
      <c r="B22" s="39">
        <f>B20*B21</f>
        <v>39000</v>
      </c>
      <c r="C22" s="39">
        <f t="shared" ref="C22:M22" si="5">C20*C21</f>
        <v>40500</v>
      </c>
      <c r="D22" s="39">
        <f t="shared" si="5"/>
        <v>37500</v>
      </c>
      <c r="E22" s="39">
        <f t="shared" si="5"/>
        <v>60750</v>
      </c>
      <c r="F22" s="39">
        <f t="shared" si="5"/>
        <v>60750</v>
      </c>
      <c r="G22" s="39">
        <f t="shared" si="5"/>
        <v>56250</v>
      </c>
      <c r="H22" s="39">
        <f t="shared" si="5"/>
        <v>121500</v>
      </c>
      <c r="I22" s="39">
        <f t="shared" si="5"/>
        <v>117000</v>
      </c>
      <c r="J22" s="39">
        <f t="shared" si="5"/>
        <v>108000</v>
      </c>
      <c r="K22" s="39">
        <f t="shared" si="5"/>
        <v>138000</v>
      </c>
      <c r="L22" s="39">
        <f t="shared" si="5"/>
        <v>144000</v>
      </c>
      <c r="M22" s="72">
        <f t="shared" si="5"/>
        <v>162000</v>
      </c>
      <c r="N22" s="102">
        <f>SUM(B22:M22)</f>
        <v>1085250</v>
      </c>
      <c r="O22" s="97">
        <f>N22/$N$26</f>
        <v>8.4113236063477301E-2</v>
      </c>
    </row>
    <row r="23" spans="1:15" ht="25.2" customHeight="1">
      <c r="A23" s="23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69"/>
      <c r="N23" s="25"/>
      <c r="O23" s="17"/>
    </row>
    <row r="24" spans="1:15" ht="25.2" customHeight="1">
      <c r="A24" s="23"/>
      <c r="B24" s="12"/>
      <c r="C24" s="6"/>
      <c r="D24" s="6"/>
      <c r="E24" s="6"/>
      <c r="F24" s="6"/>
      <c r="G24" s="6"/>
      <c r="H24" s="6"/>
      <c r="I24" s="6"/>
      <c r="J24" s="6"/>
      <c r="K24" s="6"/>
      <c r="L24" s="6"/>
      <c r="M24" s="29"/>
      <c r="N24" s="25"/>
      <c r="O24" s="17"/>
    </row>
    <row r="25" spans="1:15" ht="25.2" customHeight="1" thickBot="1">
      <c r="A25" s="36"/>
      <c r="B25" s="13"/>
      <c r="C25" s="7"/>
      <c r="D25" s="7"/>
      <c r="E25" s="7"/>
      <c r="F25" s="7"/>
      <c r="G25" s="7"/>
      <c r="H25" s="7"/>
      <c r="I25" s="7"/>
      <c r="J25" s="7"/>
      <c r="K25" s="7"/>
      <c r="L25" s="7"/>
      <c r="M25" s="30"/>
      <c r="N25" s="26"/>
      <c r="O25" s="18"/>
    </row>
    <row r="26" spans="1:15" s="40" customFormat="1" ht="25.2" customHeight="1" thickBot="1">
      <c r="A26" s="19" t="s">
        <v>33</v>
      </c>
      <c r="B26" s="49">
        <f>B15+B22</f>
        <v>390000</v>
      </c>
      <c r="C26" s="49">
        <f>C15+C22</f>
        <v>405000</v>
      </c>
      <c r="D26" s="49">
        <f t="shared" ref="D26:M26" si="6">D15+D22</f>
        <v>375000</v>
      </c>
      <c r="E26" s="49">
        <f t="shared" si="6"/>
        <v>668250</v>
      </c>
      <c r="F26" s="49">
        <f t="shared" si="6"/>
        <v>789750</v>
      </c>
      <c r="G26" s="49">
        <f>G15+G22</f>
        <v>843749.99999999988</v>
      </c>
      <c r="H26" s="49">
        <f t="shared" si="6"/>
        <v>1158300</v>
      </c>
      <c r="I26" s="49">
        <f t="shared" si="6"/>
        <v>1365000</v>
      </c>
      <c r="J26" s="49">
        <f t="shared" si="6"/>
        <v>1490400</v>
      </c>
      <c r="K26" s="49">
        <f>K15+K22</f>
        <v>1683600</v>
      </c>
      <c r="L26" s="49">
        <f t="shared" si="6"/>
        <v>1756800</v>
      </c>
      <c r="M26" s="49">
        <f t="shared" si="6"/>
        <v>1976400</v>
      </c>
      <c r="N26" s="104">
        <f>SUM(B26:M26)</f>
        <v>12902250</v>
      </c>
      <c r="O26" s="98">
        <f>N26/$N$26</f>
        <v>1</v>
      </c>
    </row>
    <row r="27" spans="1:15" ht="25.2" customHeight="1">
      <c r="A27" s="20" t="s">
        <v>16</v>
      </c>
      <c r="B27" s="11"/>
      <c r="C27" s="5"/>
      <c r="D27" s="5"/>
      <c r="E27" s="5"/>
      <c r="F27" s="5"/>
      <c r="G27" s="5"/>
      <c r="H27" s="5"/>
      <c r="I27" s="5"/>
      <c r="J27" s="5"/>
      <c r="K27" s="5"/>
      <c r="L27" s="5"/>
      <c r="M27" s="28"/>
      <c r="N27" s="35"/>
      <c r="O27" s="96"/>
    </row>
    <row r="28" spans="1:15" ht="25.2" customHeight="1">
      <c r="A28" s="17"/>
      <c r="B28" s="12"/>
      <c r="C28" s="6"/>
      <c r="D28" s="6"/>
      <c r="E28" s="6"/>
      <c r="F28" s="6"/>
      <c r="G28" s="6"/>
      <c r="H28" s="6"/>
      <c r="I28" s="6"/>
      <c r="J28" s="6"/>
      <c r="K28" s="6"/>
      <c r="L28" s="6"/>
      <c r="M28" s="29"/>
      <c r="N28" s="25"/>
      <c r="O28" s="17"/>
    </row>
    <row r="29" spans="1:15" ht="25.2" customHeight="1">
      <c r="A29" s="18" t="s">
        <v>88</v>
      </c>
      <c r="B29" s="44">
        <v>0.15</v>
      </c>
      <c r="C29" s="44">
        <v>0.15</v>
      </c>
      <c r="D29" s="44">
        <v>0.15</v>
      </c>
      <c r="E29" s="44">
        <v>0.15</v>
      </c>
      <c r="F29" s="44">
        <v>0.15</v>
      </c>
      <c r="G29" s="44">
        <v>0.15</v>
      </c>
      <c r="H29" s="44">
        <v>0.15</v>
      </c>
      <c r="I29" s="44">
        <v>0.15</v>
      </c>
      <c r="J29" s="44">
        <v>0.15</v>
      </c>
      <c r="K29" s="44">
        <v>0.15</v>
      </c>
      <c r="L29" s="44">
        <v>0.15</v>
      </c>
      <c r="M29" s="44">
        <v>0.15</v>
      </c>
      <c r="N29" s="86" t="s">
        <v>50</v>
      </c>
      <c r="O29" s="17" t="s">
        <v>50</v>
      </c>
    </row>
    <row r="30" spans="1:15" ht="25.2" customHeight="1">
      <c r="A30" s="18" t="s">
        <v>87</v>
      </c>
      <c r="B30" s="58">
        <f>B15*B29</f>
        <v>52650</v>
      </c>
      <c r="C30" s="58">
        <f t="shared" ref="C30:M30" si="7">C15*C29</f>
        <v>54675</v>
      </c>
      <c r="D30" s="58">
        <f t="shared" si="7"/>
        <v>50625</v>
      </c>
      <c r="E30" s="58">
        <f t="shared" si="7"/>
        <v>91125</v>
      </c>
      <c r="F30" s="58">
        <f t="shared" si="7"/>
        <v>109350</v>
      </c>
      <c r="G30" s="58">
        <f t="shared" si="7"/>
        <v>118124.99999999997</v>
      </c>
      <c r="H30" s="58">
        <f t="shared" si="7"/>
        <v>155520</v>
      </c>
      <c r="I30" s="58">
        <f t="shared" si="7"/>
        <v>187200</v>
      </c>
      <c r="J30" s="58">
        <f t="shared" si="7"/>
        <v>207360</v>
      </c>
      <c r="K30" s="58">
        <f t="shared" si="7"/>
        <v>231840</v>
      </c>
      <c r="L30" s="58">
        <f t="shared" si="7"/>
        <v>241920</v>
      </c>
      <c r="M30" s="58">
        <f t="shared" si="7"/>
        <v>272160</v>
      </c>
      <c r="N30" s="102">
        <f>SUM(B30:M30)</f>
        <v>1772550</v>
      </c>
      <c r="O30" s="97">
        <f>N30/$N$26</f>
        <v>0.13738301459047841</v>
      </c>
    </row>
    <row r="31" spans="1:15" ht="25.2" customHeight="1">
      <c r="A31" s="18"/>
      <c r="B31" s="44"/>
      <c r="C31" s="44"/>
      <c r="D31" s="44"/>
      <c r="E31" s="44"/>
      <c r="F31" s="44"/>
      <c r="G31" s="44"/>
      <c r="H31" s="84"/>
      <c r="I31" s="44"/>
      <c r="J31" s="44"/>
      <c r="K31" s="44"/>
      <c r="L31" s="44"/>
      <c r="M31" s="73"/>
      <c r="N31" s="88"/>
      <c r="O31" s="18"/>
    </row>
    <row r="32" spans="1:15" ht="25.2" customHeight="1">
      <c r="A32" s="18" t="s">
        <v>89</v>
      </c>
      <c r="B32" s="44">
        <v>0.5</v>
      </c>
      <c r="C32" s="44">
        <v>0.5</v>
      </c>
      <c r="D32" s="44">
        <v>0.5</v>
      </c>
      <c r="E32" s="44">
        <v>0.5</v>
      </c>
      <c r="F32" s="44">
        <v>0.5</v>
      </c>
      <c r="G32" s="44">
        <v>0.5</v>
      </c>
      <c r="H32" s="44">
        <v>0.5</v>
      </c>
      <c r="I32" s="44">
        <v>0.5</v>
      </c>
      <c r="J32" s="44">
        <v>0.5</v>
      </c>
      <c r="K32" s="44">
        <v>0.5</v>
      </c>
      <c r="L32" s="44">
        <v>0.5</v>
      </c>
      <c r="M32" s="44">
        <v>0.5</v>
      </c>
      <c r="N32" s="86" t="s">
        <v>50</v>
      </c>
      <c r="O32" s="17" t="s">
        <v>50</v>
      </c>
    </row>
    <row r="33" spans="1:15" ht="25.2" customHeight="1">
      <c r="A33" s="18" t="s">
        <v>90</v>
      </c>
      <c r="B33" s="58">
        <f>B22*B32</f>
        <v>19500</v>
      </c>
      <c r="C33" s="58">
        <f t="shared" ref="C33:M33" si="8">C22*C32</f>
        <v>20250</v>
      </c>
      <c r="D33" s="58">
        <f t="shared" si="8"/>
        <v>18750</v>
      </c>
      <c r="E33" s="58">
        <f t="shared" si="8"/>
        <v>30375</v>
      </c>
      <c r="F33" s="58">
        <f t="shared" si="8"/>
        <v>30375</v>
      </c>
      <c r="G33" s="58">
        <f t="shared" si="8"/>
        <v>28125</v>
      </c>
      <c r="H33" s="58">
        <f t="shared" si="8"/>
        <v>60750</v>
      </c>
      <c r="I33" s="58">
        <f t="shared" si="8"/>
        <v>58500</v>
      </c>
      <c r="J33" s="58">
        <f t="shared" si="8"/>
        <v>54000</v>
      </c>
      <c r="K33" s="58">
        <f t="shared" si="8"/>
        <v>69000</v>
      </c>
      <c r="L33" s="58">
        <f t="shared" si="8"/>
        <v>72000</v>
      </c>
      <c r="M33" s="58">
        <f t="shared" si="8"/>
        <v>81000</v>
      </c>
      <c r="N33" s="102">
        <f>SUM(B33:M33)</f>
        <v>542625</v>
      </c>
      <c r="O33" s="97">
        <f>N33/$N$26</f>
        <v>4.205661803173865E-2</v>
      </c>
    </row>
    <row r="34" spans="1:15" ht="25.2" customHeight="1" thickBot="1">
      <c r="A34" s="18"/>
      <c r="B34" s="13"/>
      <c r="C34" s="7"/>
      <c r="D34" s="7"/>
      <c r="E34" s="7"/>
      <c r="F34" s="7"/>
      <c r="G34" s="7"/>
      <c r="H34" s="7"/>
      <c r="I34" s="7"/>
      <c r="J34" s="7"/>
      <c r="K34" s="7"/>
      <c r="L34" s="7"/>
      <c r="M34" s="30"/>
      <c r="N34" s="26"/>
      <c r="O34" s="18"/>
    </row>
    <row r="35" spans="1:15" s="40" customFormat="1" ht="25.2" customHeight="1" thickBot="1">
      <c r="A35" s="19" t="s">
        <v>36</v>
      </c>
      <c r="B35" s="51">
        <f>B30+B33</f>
        <v>72150</v>
      </c>
      <c r="C35" s="51">
        <f t="shared" ref="C35:M35" si="9">C30+C33</f>
        <v>74925</v>
      </c>
      <c r="D35" s="51">
        <f t="shared" si="9"/>
        <v>69375</v>
      </c>
      <c r="E35" s="51">
        <f t="shared" si="9"/>
        <v>121500</v>
      </c>
      <c r="F35" s="51">
        <f t="shared" si="9"/>
        <v>139725</v>
      </c>
      <c r="G35" s="51">
        <f t="shared" si="9"/>
        <v>146249.99999999997</v>
      </c>
      <c r="H35" s="51">
        <f t="shared" si="9"/>
        <v>216270</v>
      </c>
      <c r="I35" s="51">
        <f t="shared" si="9"/>
        <v>245700</v>
      </c>
      <c r="J35" s="51">
        <f t="shared" si="9"/>
        <v>261360</v>
      </c>
      <c r="K35" s="51">
        <f t="shared" si="9"/>
        <v>300840</v>
      </c>
      <c r="L35" s="51">
        <f t="shared" si="9"/>
        <v>313920</v>
      </c>
      <c r="M35" s="51">
        <f t="shared" si="9"/>
        <v>353160</v>
      </c>
      <c r="N35" s="104">
        <f>SUM(B35:M35)</f>
        <v>2315175</v>
      </c>
      <c r="O35" s="98">
        <f>N35/$N$26</f>
        <v>0.17943963262221704</v>
      </c>
    </row>
    <row r="36" spans="1:15" s="40" customFormat="1" ht="25.2" customHeight="1" thickBot="1">
      <c r="A36" s="19" t="s">
        <v>91</v>
      </c>
      <c r="B36" s="51">
        <f>B26-B35</f>
        <v>317850</v>
      </c>
      <c r="C36" s="51">
        <f t="shared" ref="C36:M36" si="10">C26-C35</f>
        <v>330075</v>
      </c>
      <c r="D36" s="51">
        <f t="shared" si="10"/>
        <v>305625</v>
      </c>
      <c r="E36" s="51">
        <f t="shared" si="10"/>
        <v>546750</v>
      </c>
      <c r="F36" s="51">
        <f t="shared" si="10"/>
        <v>650025</v>
      </c>
      <c r="G36" s="51">
        <f t="shared" si="10"/>
        <v>697499.99999999988</v>
      </c>
      <c r="H36" s="51">
        <f t="shared" si="10"/>
        <v>942030</v>
      </c>
      <c r="I36" s="51">
        <f t="shared" si="10"/>
        <v>1119300</v>
      </c>
      <c r="J36" s="51">
        <f t="shared" si="10"/>
        <v>1229040</v>
      </c>
      <c r="K36" s="51">
        <f t="shared" si="10"/>
        <v>1382760</v>
      </c>
      <c r="L36" s="51">
        <f t="shared" si="10"/>
        <v>1442880</v>
      </c>
      <c r="M36" s="51">
        <f t="shared" si="10"/>
        <v>1623240</v>
      </c>
      <c r="N36" s="104">
        <f>SUM(B36:M36)</f>
        <v>10587075</v>
      </c>
      <c r="O36" s="98">
        <f>N36/$N$26</f>
        <v>0.82056036737778293</v>
      </c>
    </row>
    <row r="37" spans="1:15" ht="25.2" customHeight="1">
      <c r="A37" s="22" t="s">
        <v>17</v>
      </c>
      <c r="B37" s="15"/>
      <c r="C37" s="9"/>
      <c r="D37" s="9"/>
      <c r="E37" s="9"/>
      <c r="F37" s="9"/>
      <c r="G37" s="9"/>
      <c r="H37" s="9"/>
      <c r="I37" s="9"/>
      <c r="J37" s="9"/>
      <c r="K37" s="9"/>
      <c r="L37" s="9"/>
      <c r="M37" s="32"/>
      <c r="N37" s="35"/>
      <c r="O37" s="96"/>
    </row>
    <row r="38" spans="1:15" s="40" customFormat="1" ht="25.2" customHeight="1">
      <c r="A38" s="59" t="s">
        <v>18</v>
      </c>
      <c r="B38" s="53">
        <f>B40+B43+B46</f>
        <v>350000</v>
      </c>
      <c r="C38" s="53">
        <f t="shared" ref="C38:M38" si="11">C40+C43+C46</f>
        <v>350000</v>
      </c>
      <c r="D38" s="53">
        <f t="shared" si="11"/>
        <v>350000</v>
      </c>
      <c r="E38" s="53">
        <f t="shared" si="11"/>
        <v>350000</v>
      </c>
      <c r="F38" s="53">
        <f t="shared" si="11"/>
        <v>350000</v>
      </c>
      <c r="G38" s="53">
        <f t="shared" si="11"/>
        <v>350000</v>
      </c>
      <c r="H38" s="53">
        <f>H40+H43+H46</f>
        <v>600000</v>
      </c>
      <c r="I38" s="53">
        <f t="shared" si="11"/>
        <v>600000</v>
      </c>
      <c r="J38" s="53">
        <f t="shared" si="11"/>
        <v>600000</v>
      </c>
      <c r="K38" s="53">
        <f t="shared" si="11"/>
        <v>600000</v>
      </c>
      <c r="L38" s="53">
        <f>L40+L43+L46</f>
        <v>600000</v>
      </c>
      <c r="M38" s="74">
        <f t="shared" si="11"/>
        <v>600000</v>
      </c>
      <c r="N38" s="102">
        <f>SUM(B38:M38)</f>
        <v>5700000</v>
      </c>
      <c r="O38" s="97">
        <f>N38/$N$26</f>
        <v>0.44178340987037146</v>
      </c>
    </row>
    <row r="39" spans="1:15" ht="25.2" customHeight="1">
      <c r="A39" s="23" t="s">
        <v>26</v>
      </c>
      <c r="B39" s="11"/>
      <c r="C39" s="5"/>
      <c r="D39" s="5"/>
      <c r="E39" s="5"/>
      <c r="F39" s="5"/>
      <c r="G39" s="5"/>
      <c r="H39" s="5"/>
      <c r="I39" s="5"/>
      <c r="J39" s="5"/>
      <c r="K39" s="5"/>
      <c r="L39" s="5"/>
      <c r="M39" s="28"/>
      <c r="N39" s="33"/>
      <c r="O39" s="99"/>
    </row>
    <row r="40" spans="1:15" s="45" customFormat="1" ht="25.2" customHeight="1">
      <c r="A40" s="23" t="s">
        <v>56</v>
      </c>
      <c r="B40" s="52">
        <f>B41*B42</f>
        <v>0</v>
      </c>
      <c r="C40" s="52">
        <f t="shared" ref="C40:M40" si="12">C41*C42</f>
        <v>0</v>
      </c>
      <c r="D40" s="52">
        <f t="shared" si="12"/>
        <v>0</v>
      </c>
      <c r="E40" s="52">
        <f t="shared" si="12"/>
        <v>0</v>
      </c>
      <c r="F40" s="52">
        <f t="shared" si="12"/>
        <v>0</v>
      </c>
      <c r="G40" s="52">
        <f t="shared" si="12"/>
        <v>0</v>
      </c>
      <c r="H40" s="52">
        <f t="shared" si="12"/>
        <v>250000</v>
      </c>
      <c r="I40" s="52">
        <f t="shared" si="12"/>
        <v>250000</v>
      </c>
      <c r="J40" s="52">
        <f t="shared" si="12"/>
        <v>250000</v>
      </c>
      <c r="K40" s="52">
        <f t="shared" si="12"/>
        <v>250000</v>
      </c>
      <c r="L40" s="52">
        <f t="shared" si="12"/>
        <v>250000</v>
      </c>
      <c r="M40" s="75">
        <f t="shared" si="12"/>
        <v>250000</v>
      </c>
      <c r="N40" s="102">
        <f>SUM(B40:M40)</f>
        <v>1500000</v>
      </c>
      <c r="O40" s="97">
        <f>N40/$N$26</f>
        <v>0.11625879207115038</v>
      </c>
    </row>
    <row r="41" spans="1:15" ht="25.2" customHeight="1">
      <c r="A41" s="48" t="s">
        <v>57</v>
      </c>
      <c r="B41" s="38">
        <v>0</v>
      </c>
      <c r="C41" s="38">
        <v>0</v>
      </c>
      <c r="D41" s="38">
        <v>0</v>
      </c>
      <c r="E41" s="38">
        <v>0</v>
      </c>
      <c r="F41" s="38">
        <v>0</v>
      </c>
      <c r="G41" s="38">
        <v>0</v>
      </c>
      <c r="H41" s="38">
        <v>250000</v>
      </c>
      <c r="I41" s="38">
        <v>250000</v>
      </c>
      <c r="J41" s="38">
        <v>250000</v>
      </c>
      <c r="K41" s="38">
        <v>250000</v>
      </c>
      <c r="L41" s="38">
        <v>250000</v>
      </c>
      <c r="M41" s="38">
        <v>250000</v>
      </c>
      <c r="N41" s="86" t="s">
        <v>50</v>
      </c>
      <c r="O41" s="17" t="s">
        <v>50</v>
      </c>
    </row>
    <row r="42" spans="1:15" ht="25.2" customHeight="1">
      <c r="A42" s="48" t="s">
        <v>58</v>
      </c>
      <c r="B42" s="38">
        <v>0</v>
      </c>
      <c r="C42" s="38">
        <v>0</v>
      </c>
      <c r="D42" s="38">
        <v>0</v>
      </c>
      <c r="E42" s="38">
        <v>0</v>
      </c>
      <c r="F42" s="38">
        <v>0</v>
      </c>
      <c r="G42" s="38">
        <v>0</v>
      </c>
      <c r="H42" s="38">
        <v>1</v>
      </c>
      <c r="I42" s="38">
        <v>1</v>
      </c>
      <c r="J42" s="38">
        <v>1</v>
      </c>
      <c r="K42" s="38">
        <v>1</v>
      </c>
      <c r="L42" s="38">
        <v>1</v>
      </c>
      <c r="M42" s="38">
        <v>1</v>
      </c>
      <c r="N42" s="86" t="s">
        <v>50</v>
      </c>
      <c r="O42" s="17" t="s">
        <v>50</v>
      </c>
    </row>
    <row r="43" spans="1:15" s="45" customFormat="1" ht="25.2" customHeight="1">
      <c r="A43" s="24" t="s">
        <v>59</v>
      </c>
      <c r="B43" s="52">
        <f>B44*B45</f>
        <v>50000</v>
      </c>
      <c r="C43" s="52">
        <f t="shared" ref="C43:M43" si="13">C44*C45</f>
        <v>50000</v>
      </c>
      <c r="D43" s="52">
        <f t="shared" si="13"/>
        <v>50000</v>
      </c>
      <c r="E43" s="52">
        <f t="shared" si="13"/>
        <v>50000</v>
      </c>
      <c r="F43" s="52">
        <f t="shared" si="13"/>
        <v>50000</v>
      </c>
      <c r="G43" s="52">
        <f t="shared" si="13"/>
        <v>50000</v>
      </c>
      <c r="H43" s="52">
        <f t="shared" si="13"/>
        <v>50000</v>
      </c>
      <c r="I43" s="52">
        <f t="shared" si="13"/>
        <v>50000</v>
      </c>
      <c r="J43" s="52">
        <f t="shared" si="13"/>
        <v>50000</v>
      </c>
      <c r="K43" s="52">
        <f t="shared" si="13"/>
        <v>50000</v>
      </c>
      <c r="L43" s="52">
        <f t="shared" si="13"/>
        <v>50000</v>
      </c>
      <c r="M43" s="75">
        <f t="shared" si="13"/>
        <v>50000</v>
      </c>
      <c r="N43" s="102">
        <f>SUM(B43:M43)</f>
        <v>600000</v>
      </c>
      <c r="O43" s="97">
        <f>N43/$N$26</f>
        <v>4.6503516828460149E-2</v>
      </c>
    </row>
    <row r="44" spans="1:15" ht="25.2" customHeight="1">
      <c r="A44" s="48" t="s">
        <v>57</v>
      </c>
      <c r="B44" s="38">
        <v>50000</v>
      </c>
      <c r="C44" s="38">
        <v>50000</v>
      </c>
      <c r="D44" s="38">
        <v>50000</v>
      </c>
      <c r="E44" s="38">
        <v>50000</v>
      </c>
      <c r="F44" s="38">
        <v>50000</v>
      </c>
      <c r="G44" s="38">
        <v>50000</v>
      </c>
      <c r="H44" s="38">
        <v>50000</v>
      </c>
      <c r="I44" s="38">
        <v>50000</v>
      </c>
      <c r="J44" s="38">
        <v>50000</v>
      </c>
      <c r="K44" s="38">
        <v>50000</v>
      </c>
      <c r="L44" s="38">
        <v>50000</v>
      </c>
      <c r="M44" s="38">
        <v>50000</v>
      </c>
      <c r="N44" s="86" t="s">
        <v>50</v>
      </c>
      <c r="O44" s="17" t="s">
        <v>50</v>
      </c>
    </row>
    <row r="45" spans="1:15" ht="25.2" customHeight="1">
      <c r="A45" s="48" t="s">
        <v>58</v>
      </c>
      <c r="B45" s="38">
        <v>1</v>
      </c>
      <c r="C45" s="38">
        <v>1</v>
      </c>
      <c r="D45" s="38">
        <v>1</v>
      </c>
      <c r="E45" s="38">
        <v>1</v>
      </c>
      <c r="F45" s="38">
        <v>1</v>
      </c>
      <c r="G45" s="38">
        <v>1</v>
      </c>
      <c r="H45" s="38">
        <v>1</v>
      </c>
      <c r="I45" s="38">
        <v>1</v>
      </c>
      <c r="J45" s="38">
        <v>1</v>
      </c>
      <c r="K45" s="38">
        <v>1</v>
      </c>
      <c r="L45" s="38">
        <v>1</v>
      </c>
      <c r="M45" s="38">
        <v>1</v>
      </c>
      <c r="N45" s="86" t="s">
        <v>50</v>
      </c>
      <c r="O45" s="17" t="s">
        <v>50</v>
      </c>
    </row>
    <row r="46" spans="1:15" ht="25.2" customHeight="1">
      <c r="A46" s="24" t="s">
        <v>37</v>
      </c>
      <c r="B46" s="52">
        <f>B47*B48</f>
        <v>300000</v>
      </c>
      <c r="C46" s="52">
        <f t="shared" ref="C46:M46" si="14">C47*C48</f>
        <v>300000</v>
      </c>
      <c r="D46" s="52">
        <f t="shared" si="14"/>
        <v>300000</v>
      </c>
      <c r="E46" s="52">
        <f t="shared" si="14"/>
        <v>300000</v>
      </c>
      <c r="F46" s="52">
        <f t="shared" si="14"/>
        <v>300000</v>
      </c>
      <c r="G46" s="52">
        <f t="shared" si="14"/>
        <v>300000</v>
      </c>
      <c r="H46" s="52">
        <f t="shared" si="14"/>
        <v>300000</v>
      </c>
      <c r="I46" s="52">
        <f t="shared" si="14"/>
        <v>300000</v>
      </c>
      <c r="J46" s="52">
        <f t="shared" si="14"/>
        <v>300000</v>
      </c>
      <c r="K46" s="52">
        <f t="shared" si="14"/>
        <v>300000</v>
      </c>
      <c r="L46" s="52">
        <f t="shared" si="14"/>
        <v>300000</v>
      </c>
      <c r="M46" s="75">
        <f t="shared" si="14"/>
        <v>300000</v>
      </c>
      <c r="N46" s="102">
        <f>SUM(B46:M46)</f>
        <v>3600000</v>
      </c>
      <c r="O46" s="97">
        <f>N46/$N$26</f>
        <v>0.27902110097076094</v>
      </c>
    </row>
    <row r="47" spans="1:15" ht="25.2" customHeight="1">
      <c r="A47" s="48" t="s">
        <v>57</v>
      </c>
      <c r="B47" s="38">
        <v>300000</v>
      </c>
      <c r="C47" s="38">
        <v>300000</v>
      </c>
      <c r="D47" s="38">
        <v>300000</v>
      </c>
      <c r="E47" s="38">
        <v>300000</v>
      </c>
      <c r="F47" s="38">
        <v>300000</v>
      </c>
      <c r="G47" s="38">
        <v>300000</v>
      </c>
      <c r="H47" s="38">
        <v>300000</v>
      </c>
      <c r="I47" s="38">
        <v>300000</v>
      </c>
      <c r="J47" s="38">
        <v>300000</v>
      </c>
      <c r="K47" s="38">
        <v>300000</v>
      </c>
      <c r="L47" s="38">
        <v>300000</v>
      </c>
      <c r="M47" s="71">
        <v>300000</v>
      </c>
      <c r="N47" s="86" t="s">
        <v>50</v>
      </c>
      <c r="O47" s="17" t="s">
        <v>50</v>
      </c>
    </row>
    <row r="48" spans="1:15" ht="25.2" customHeight="1">
      <c r="A48" s="48" t="s">
        <v>58</v>
      </c>
      <c r="B48" s="38">
        <v>1</v>
      </c>
      <c r="C48" s="38">
        <v>1</v>
      </c>
      <c r="D48" s="38">
        <v>1</v>
      </c>
      <c r="E48" s="38">
        <v>1</v>
      </c>
      <c r="F48" s="38">
        <v>1</v>
      </c>
      <c r="G48" s="38">
        <v>1</v>
      </c>
      <c r="H48" s="38">
        <v>1</v>
      </c>
      <c r="I48" s="38">
        <v>1</v>
      </c>
      <c r="J48" s="38">
        <v>1</v>
      </c>
      <c r="K48" s="38">
        <v>1</v>
      </c>
      <c r="L48" s="38">
        <v>1</v>
      </c>
      <c r="M48" s="71">
        <v>1</v>
      </c>
      <c r="N48" s="86" t="s">
        <v>50</v>
      </c>
      <c r="O48" s="17" t="s">
        <v>50</v>
      </c>
    </row>
    <row r="49" spans="1:29" ht="25.2" customHeight="1">
      <c r="A49" s="23"/>
      <c r="B49" s="12"/>
      <c r="C49" s="6"/>
      <c r="D49" s="6"/>
      <c r="E49" s="6"/>
      <c r="F49" s="6"/>
      <c r="G49" s="6"/>
      <c r="H49" s="6"/>
      <c r="I49" s="6"/>
      <c r="J49" s="6"/>
      <c r="K49" s="6"/>
      <c r="L49" s="6"/>
      <c r="M49" s="29"/>
      <c r="N49" s="25"/>
      <c r="O49" s="17"/>
    </row>
    <row r="50" spans="1:29" s="61" customFormat="1" ht="25.2" customHeight="1">
      <c r="A50" s="59" t="s">
        <v>19</v>
      </c>
      <c r="B50" s="60">
        <v>150000</v>
      </c>
      <c r="C50" s="60">
        <v>150000</v>
      </c>
      <c r="D50" s="60">
        <v>150000</v>
      </c>
      <c r="E50" s="60">
        <v>150000</v>
      </c>
      <c r="F50" s="60">
        <v>150000</v>
      </c>
      <c r="G50" s="60">
        <v>150000</v>
      </c>
      <c r="H50" s="60">
        <v>150000</v>
      </c>
      <c r="I50" s="60">
        <v>150000</v>
      </c>
      <c r="J50" s="60">
        <v>150000</v>
      </c>
      <c r="K50" s="60">
        <v>150000</v>
      </c>
      <c r="L50" s="60">
        <v>150000</v>
      </c>
      <c r="M50" s="60">
        <v>150000</v>
      </c>
      <c r="N50" s="102">
        <f>SUM(B50:M50)</f>
        <v>1800000</v>
      </c>
      <c r="O50" s="97">
        <f>N50/$N$26</f>
        <v>0.13951055048538047</v>
      </c>
    </row>
    <row r="51" spans="1:29" ht="25.2" customHeight="1">
      <c r="A51" s="23"/>
      <c r="B51" s="12"/>
      <c r="C51" s="6"/>
      <c r="D51" s="6"/>
      <c r="E51" s="6"/>
      <c r="F51" s="6"/>
      <c r="G51" s="6"/>
      <c r="H51" s="6"/>
      <c r="I51" s="6"/>
      <c r="J51" s="6"/>
      <c r="K51" s="6"/>
      <c r="L51" s="6"/>
      <c r="M51" s="29"/>
      <c r="N51" s="25"/>
      <c r="O51" s="17"/>
      <c r="R51" s="55"/>
      <c r="S51" s="55"/>
      <c r="T51" s="55"/>
      <c r="U51" s="55"/>
      <c r="V51" s="55"/>
      <c r="W51" s="55"/>
      <c r="X51" s="55"/>
      <c r="Y51" s="55"/>
      <c r="Z51" s="55"/>
      <c r="AA51" s="55"/>
      <c r="AB51" s="55"/>
      <c r="AC51" s="55"/>
    </row>
    <row r="52" spans="1:29" s="40" customFormat="1" ht="25.2" customHeight="1">
      <c r="A52" s="63" t="s">
        <v>29</v>
      </c>
      <c r="B52" s="62">
        <f>SUM(B54:B55)</f>
        <v>7500</v>
      </c>
      <c r="C52" s="62">
        <f t="shared" ref="C52:M52" si="15">SUM(C54:C55)</f>
        <v>7383</v>
      </c>
      <c r="D52" s="62">
        <f t="shared" si="15"/>
        <v>7267</v>
      </c>
      <c r="E52" s="62">
        <f t="shared" si="15"/>
        <v>7151</v>
      </c>
      <c r="F52" s="62">
        <f t="shared" si="15"/>
        <v>7034</v>
      </c>
      <c r="G52" s="62">
        <f t="shared" si="15"/>
        <v>6917</v>
      </c>
      <c r="H52" s="62">
        <f t="shared" si="15"/>
        <v>6799</v>
      </c>
      <c r="I52" s="62">
        <f t="shared" si="15"/>
        <v>6681</v>
      </c>
      <c r="J52" s="62">
        <f t="shared" si="15"/>
        <v>6563</v>
      </c>
      <c r="K52" s="62">
        <f t="shared" si="15"/>
        <v>6445</v>
      </c>
      <c r="L52" s="62">
        <f t="shared" si="15"/>
        <v>6326</v>
      </c>
      <c r="M52" s="77">
        <f t="shared" si="15"/>
        <v>6207</v>
      </c>
      <c r="N52" s="102">
        <f>SUM(B52:M52)</f>
        <v>82273</v>
      </c>
      <c r="O52" s="97">
        <f>N52/$N$26</f>
        <v>6.3766397333798368E-3</v>
      </c>
    </row>
    <row r="53" spans="1:29" ht="25.2" customHeight="1">
      <c r="A53" s="66" t="s">
        <v>26</v>
      </c>
      <c r="B53" s="11"/>
      <c r="C53" s="5"/>
      <c r="D53" s="5"/>
      <c r="E53" s="5"/>
      <c r="F53" s="5"/>
      <c r="G53" s="5"/>
      <c r="H53" s="5"/>
      <c r="I53" s="5"/>
      <c r="J53" s="5"/>
      <c r="K53" s="5"/>
      <c r="L53" s="5"/>
      <c r="M53" s="28"/>
      <c r="N53" s="33"/>
      <c r="O53" s="99"/>
      <c r="R53" s="55"/>
    </row>
    <row r="54" spans="1:29" ht="25.2">
      <c r="A54" s="66" t="s">
        <v>61</v>
      </c>
      <c r="B54" s="38">
        <v>7500</v>
      </c>
      <c r="C54" s="57">
        <v>7383</v>
      </c>
      <c r="D54" s="57">
        <v>7267</v>
      </c>
      <c r="E54" s="57">
        <v>7151</v>
      </c>
      <c r="F54" s="57">
        <v>7034</v>
      </c>
      <c r="G54" s="57">
        <v>6917</v>
      </c>
      <c r="H54" s="57">
        <v>6799</v>
      </c>
      <c r="I54" s="57">
        <v>6681</v>
      </c>
      <c r="J54" s="57">
        <v>6563</v>
      </c>
      <c r="K54" s="57">
        <v>6445</v>
      </c>
      <c r="L54" s="57">
        <v>6326</v>
      </c>
      <c r="M54" s="54">
        <v>6207</v>
      </c>
      <c r="N54" s="89">
        <f t="shared" ref="N54" si="16">SUM(B54:M54)</f>
        <v>82273</v>
      </c>
      <c r="O54" s="97">
        <f>N54/$N$26</f>
        <v>6.3766397333798368E-3</v>
      </c>
      <c r="R54" s="55"/>
    </row>
    <row r="55" spans="1:29" ht="23.25" customHeight="1">
      <c r="A55" s="66"/>
      <c r="B55" s="38"/>
      <c r="C55" s="57"/>
      <c r="D55" s="57"/>
      <c r="E55" s="57"/>
      <c r="F55" s="57"/>
      <c r="G55" s="57"/>
      <c r="H55" s="57"/>
      <c r="I55" s="57"/>
      <c r="J55" s="57"/>
      <c r="K55" s="57"/>
      <c r="L55" s="57"/>
      <c r="M55" s="54"/>
      <c r="N55" s="89"/>
      <c r="O55" s="100"/>
      <c r="R55" s="55"/>
    </row>
    <row r="56" spans="1:29" ht="25.2" customHeight="1">
      <c r="A56" s="23"/>
      <c r="B56" s="12"/>
      <c r="C56" s="6"/>
      <c r="D56" s="6"/>
      <c r="E56" s="6"/>
      <c r="F56" s="6"/>
      <c r="G56" s="6"/>
      <c r="H56" s="6"/>
      <c r="I56" s="6"/>
      <c r="J56" s="6"/>
      <c r="K56" s="6"/>
      <c r="L56" s="6"/>
      <c r="M56" s="29"/>
      <c r="N56" s="25"/>
      <c r="O56" s="17"/>
      <c r="R56" s="55"/>
    </row>
    <row r="57" spans="1:29" s="61" customFormat="1" ht="25.2" customHeight="1">
      <c r="A57" s="63" t="s">
        <v>20</v>
      </c>
      <c r="B57" s="62">
        <f>SUM(B59:B60)</f>
        <v>600000</v>
      </c>
      <c r="C57" s="62">
        <f t="shared" ref="C57:M57" si="17">SUM(C59:C60)</f>
        <v>300000</v>
      </c>
      <c r="D57" s="62">
        <f t="shared" si="17"/>
        <v>300000</v>
      </c>
      <c r="E57" s="62">
        <f t="shared" si="17"/>
        <v>200000</v>
      </c>
      <c r="F57" s="62">
        <f t="shared" si="17"/>
        <v>200000</v>
      </c>
      <c r="G57" s="62">
        <f t="shared" si="17"/>
        <v>200000</v>
      </c>
      <c r="H57" s="62">
        <f t="shared" si="17"/>
        <v>200000</v>
      </c>
      <c r="I57" s="62">
        <f t="shared" si="17"/>
        <v>200000</v>
      </c>
      <c r="J57" s="62">
        <f t="shared" si="17"/>
        <v>200000</v>
      </c>
      <c r="K57" s="62">
        <f t="shared" si="17"/>
        <v>200000</v>
      </c>
      <c r="L57" s="62">
        <f t="shared" si="17"/>
        <v>200000</v>
      </c>
      <c r="M57" s="77">
        <f t="shared" si="17"/>
        <v>200000</v>
      </c>
      <c r="N57" s="102">
        <f>SUM(B57:M57)</f>
        <v>3000000</v>
      </c>
      <c r="O57" s="97">
        <f>N57/$N$26</f>
        <v>0.23251758414230075</v>
      </c>
      <c r="R57" s="64"/>
    </row>
    <row r="58" spans="1:29" ht="25.2" customHeight="1">
      <c r="A58" s="66" t="s">
        <v>26</v>
      </c>
      <c r="B58" s="11"/>
      <c r="C58" s="5"/>
      <c r="D58" s="5"/>
      <c r="E58" s="5"/>
      <c r="F58" s="5"/>
      <c r="G58" s="5"/>
      <c r="H58" s="5"/>
      <c r="I58" s="5"/>
      <c r="J58" s="5"/>
      <c r="K58" s="5"/>
      <c r="L58" s="5"/>
      <c r="M58" s="28"/>
      <c r="N58" s="33"/>
      <c r="O58" s="99"/>
      <c r="R58" s="55"/>
    </row>
    <row r="59" spans="1:29" ht="25.2" customHeight="1">
      <c r="A59" s="41" t="s">
        <v>21</v>
      </c>
      <c r="B59" s="68">
        <v>500000</v>
      </c>
      <c r="C59" s="38">
        <v>300000</v>
      </c>
      <c r="D59" s="38">
        <v>300000</v>
      </c>
      <c r="E59" s="38">
        <v>200000</v>
      </c>
      <c r="F59" s="38">
        <v>200000</v>
      </c>
      <c r="G59" s="38">
        <v>200000</v>
      </c>
      <c r="H59" s="38">
        <v>200000</v>
      </c>
      <c r="I59" s="38">
        <v>200000</v>
      </c>
      <c r="J59" s="38">
        <v>200000</v>
      </c>
      <c r="K59" s="38">
        <v>200000</v>
      </c>
      <c r="L59" s="38">
        <v>200000</v>
      </c>
      <c r="M59" s="38">
        <v>200000</v>
      </c>
      <c r="N59" s="89">
        <f t="shared" ref="N59:N60" si="18">SUM(B59:M59)</f>
        <v>2900000</v>
      </c>
      <c r="O59" s="97">
        <f>N59/$N$26</f>
        <v>0.22476699800422406</v>
      </c>
      <c r="R59" s="55"/>
    </row>
    <row r="60" spans="1:29" ht="25.2" customHeight="1">
      <c r="A60" s="41" t="s">
        <v>30</v>
      </c>
      <c r="B60" s="68">
        <v>100000</v>
      </c>
      <c r="C60" s="38">
        <v>0</v>
      </c>
      <c r="D60" s="38">
        <v>0</v>
      </c>
      <c r="E60" s="38">
        <v>0</v>
      </c>
      <c r="F60" s="38">
        <v>0</v>
      </c>
      <c r="G60" s="38">
        <v>0</v>
      </c>
      <c r="H60" s="38">
        <v>0</v>
      </c>
      <c r="I60" s="38">
        <v>0</v>
      </c>
      <c r="J60" s="38">
        <v>0</v>
      </c>
      <c r="K60" s="38">
        <v>0</v>
      </c>
      <c r="L60" s="38">
        <v>0</v>
      </c>
      <c r="M60" s="71">
        <v>0</v>
      </c>
      <c r="N60" s="89">
        <f t="shared" si="18"/>
        <v>100000</v>
      </c>
      <c r="O60" s="97">
        <f>N60/$N$26</f>
        <v>7.7505861380766919E-3</v>
      </c>
      <c r="R60" s="55"/>
    </row>
    <row r="61" spans="1:29" ht="25.2" customHeight="1">
      <c r="A61" s="23"/>
      <c r="B61" s="12"/>
      <c r="C61" s="6"/>
      <c r="D61" s="6"/>
      <c r="E61" s="6"/>
      <c r="F61" s="6"/>
      <c r="G61" s="6"/>
      <c r="H61" s="6"/>
      <c r="I61" s="6"/>
      <c r="J61" s="6"/>
      <c r="K61" s="6"/>
      <c r="L61" s="6"/>
      <c r="M61" s="29"/>
      <c r="N61" s="25"/>
      <c r="O61" s="17"/>
      <c r="R61" s="55"/>
    </row>
    <row r="62" spans="1:29" s="40" customFormat="1" ht="25.2" customHeight="1">
      <c r="A62" s="59" t="s">
        <v>22</v>
      </c>
      <c r="B62" s="39">
        <f>SUM(B64:B67)</f>
        <v>100000</v>
      </c>
      <c r="C62" s="39">
        <f t="shared" ref="C62:M62" si="19">SUM(C64:C67)</f>
        <v>70000</v>
      </c>
      <c r="D62" s="39">
        <f t="shared" si="19"/>
        <v>70000</v>
      </c>
      <c r="E62" s="39">
        <f t="shared" si="19"/>
        <v>70000</v>
      </c>
      <c r="F62" s="39">
        <f t="shared" si="19"/>
        <v>70000</v>
      </c>
      <c r="G62" s="39">
        <f t="shared" si="19"/>
        <v>70000</v>
      </c>
      <c r="H62" s="39">
        <f t="shared" si="19"/>
        <v>100000</v>
      </c>
      <c r="I62" s="39">
        <f t="shared" si="19"/>
        <v>70000</v>
      </c>
      <c r="J62" s="39">
        <f t="shared" si="19"/>
        <v>70000</v>
      </c>
      <c r="K62" s="39">
        <f t="shared" si="19"/>
        <v>70000</v>
      </c>
      <c r="L62" s="39">
        <f t="shared" si="19"/>
        <v>70000</v>
      </c>
      <c r="M62" s="72">
        <f t="shared" si="19"/>
        <v>70000</v>
      </c>
      <c r="N62" s="102">
        <f>SUM(B62:M62)</f>
        <v>900000</v>
      </c>
      <c r="O62" s="97">
        <f>N62/$N$26</f>
        <v>6.9755275242690234E-2</v>
      </c>
      <c r="R62" s="65"/>
    </row>
    <row r="63" spans="1:29" ht="25.2" customHeight="1">
      <c r="A63" s="41" t="s">
        <v>26</v>
      </c>
      <c r="B63" s="11"/>
      <c r="C63" s="5"/>
      <c r="D63" s="5"/>
      <c r="E63" s="5"/>
      <c r="F63" s="5"/>
      <c r="G63" s="5"/>
      <c r="H63" s="5"/>
      <c r="I63" s="5"/>
      <c r="J63" s="5"/>
      <c r="K63" s="5"/>
      <c r="L63" s="5"/>
      <c r="M63" s="28"/>
      <c r="N63" s="33"/>
      <c r="O63" s="99"/>
      <c r="R63" s="55"/>
    </row>
    <row r="64" spans="1:29" ht="25.2" customHeight="1">
      <c r="A64" s="41" t="s">
        <v>23</v>
      </c>
      <c r="B64" s="12">
        <v>0</v>
      </c>
      <c r="C64" s="12">
        <v>0</v>
      </c>
      <c r="D64" s="12">
        <v>0</v>
      </c>
      <c r="E64" s="12">
        <v>0</v>
      </c>
      <c r="F64" s="12">
        <v>0</v>
      </c>
      <c r="G64" s="12">
        <v>0</v>
      </c>
      <c r="H64" s="12">
        <v>0</v>
      </c>
      <c r="I64" s="12">
        <v>0</v>
      </c>
      <c r="J64" s="12">
        <v>0</v>
      </c>
      <c r="K64" s="12">
        <v>0</v>
      </c>
      <c r="L64" s="12">
        <v>0</v>
      </c>
      <c r="M64" s="69">
        <v>0</v>
      </c>
      <c r="N64" s="89">
        <f t="shared" ref="N64:N67" si="20">SUM(B64:M64)</f>
        <v>0</v>
      </c>
      <c r="O64" s="97">
        <f>N64/$N$26</f>
        <v>0</v>
      </c>
      <c r="R64" s="55"/>
    </row>
    <row r="65" spans="1:15" ht="25.2" customHeight="1">
      <c r="A65" s="41" t="s">
        <v>32</v>
      </c>
      <c r="B65" s="12">
        <v>0</v>
      </c>
      <c r="C65" s="12">
        <v>0</v>
      </c>
      <c r="D65" s="12">
        <v>0</v>
      </c>
      <c r="E65" s="12">
        <v>0</v>
      </c>
      <c r="F65" s="12">
        <v>0</v>
      </c>
      <c r="G65" s="12">
        <v>0</v>
      </c>
      <c r="H65" s="12">
        <v>0</v>
      </c>
      <c r="I65" s="12">
        <v>0</v>
      </c>
      <c r="J65" s="12">
        <v>0</v>
      </c>
      <c r="K65" s="12">
        <v>0</v>
      </c>
      <c r="L65" s="12">
        <v>0</v>
      </c>
      <c r="M65" s="69">
        <v>0</v>
      </c>
      <c r="N65" s="89">
        <f t="shared" si="20"/>
        <v>0</v>
      </c>
      <c r="O65" s="97">
        <f>N65/$N$26</f>
        <v>0</v>
      </c>
    </row>
    <row r="66" spans="1:15" ht="25.2" customHeight="1">
      <c r="A66" s="41" t="s">
        <v>62</v>
      </c>
      <c r="B66" s="38">
        <v>50000</v>
      </c>
      <c r="C66" s="38">
        <v>20000</v>
      </c>
      <c r="D66" s="38">
        <v>20000</v>
      </c>
      <c r="E66" s="38">
        <v>20000</v>
      </c>
      <c r="F66" s="38">
        <v>20000</v>
      </c>
      <c r="G66" s="38">
        <v>20000</v>
      </c>
      <c r="H66" s="38">
        <v>50000</v>
      </c>
      <c r="I66" s="38">
        <v>20000</v>
      </c>
      <c r="J66" s="38">
        <v>20000</v>
      </c>
      <c r="K66" s="38">
        <v>20000</v>
      </c>
      <c r="L66" s="38">
        <v>20000</v>
      </c>
      <c r="M66" s="71">
        <v>20000</v>
      </c>
      <c r="N66" s="89">
        <f t="shared" si="20"/>
        <v>300000</v>
      </c>
      <c r="O66" s="97">
        <f>N66/$N$26</f>
        <v>2.3251758414230075E-2</v>
      </c>
    </row>
    <row r="67" spans="1:15" ht="25.2" customHeight="1">
      <c r="A67" s="67" t="s">
        <v>63</v>
      </c>
      <c r="B67" s="58">
        <v>50000</v>
      </c>
      <c r="C67" s="58">
        <v>50000</v>
      </c>
      <c r="D67" s="58">
        <v>50000</v>
      </c>
      <c r="E67" s="58">
        <v>50000</v>
      </c>
      <c r="F67" s="58">
        <v>50000</v>
      </c>
      <c r="G67" s="58">
        <v>50000</v>
      </c>
      <c r="H67" s="58">
        <v>50000</v>
      </c>
      <c r="I67" s="58">
        <v>50000</v>
      </c>
      <c r="J67" s="58">
        <v>50000</v>
      </c>
      <c r="K67" s="58">
        <v>50000</v>
      </c>
      <c r="L67" s="58">
        <v>50000</v>
      </c>
      <c r="M67" s="79">
        <v>50000</v>
      </c>
      <c r="N67" s="105">
        <f t="shared" si="20"/>
        <v>600000</v>
      </c>
      <c r="O67" s="97">
        <f>N67/$N$26</f>
        <v>4.6503516828460149E-2</v>
      </c>
    </row>
    <row r="68" spans="1:15" ht="25.2" customHeight="1" thickBot="1">
      <c r="A68" s="26"/>
      <c r="B68" s="13"/>
      <c r="C68" s="7"/>
      <c r="D68" s="7"/>
      <c r="E68" s="7"/>
      <c r="F68" s="7"/>
      <c r="G68" s="7"/>
      <c r="H68" s="7"/>
      <c r="I68" s="7"/>
      <c r="J68" s="7"/>
      <c r="K68" s="7"/>
      <c r="L68" s="7"/>
      <c r="M68" s="30"/>
      <c r="N68" s="26"/>
      <c r="O68" s="18"/>
    </row>
    <row r="69" spans="1:15" s="40" customFormat="1" ht="25.2" customHeight="1" thickBot="1">
      <c r="A69" s="19" t="s">
        <v>34</v>
      </c>
      <c r="B69" s="49">
        <f>B38+B50+B52+B57+B62</f>
        <v>1207500</v>
      </c>
      <c r="C69" s="49">
        <f t="shared" ref="C69:M69" si="21">C38+C50+C52+C57+C62</f>
        <v>877383</v>
      </c>
      <c r="D69" s="49">
        <f t="shared" si="21"/>
        <v>877267</v>
      </c>
      <c r="E69" s="49">
        <f t="shared" si="21"/>
        <v>777151</v>
      </c>
      <c r="F69" s="49">
        <f t="shared" si="21"/>
        <v>777034</v>
      </c>
      <c r="G69" s="49">
        <f t="shared" si="21"/>
        <v>776917</v>
      </c>
      <c r="H69" s="49">
        <f t="shared" si="21"/>
        <v>1056799</v>
      </c>
      <c r="I69" s="49">
        <f t="shared" si="21"/>
        <v>1026681</v>
      </c>
      <c r="J69" s="49">
        <f t="shared" si="21"/>
        <v>1026563</v>
      </c>
      <c r="K69" s="49">
        <f t="shared" si="21"/>
        <v>1026445</v>
      </c>
      <c r="L69" s="49">
        <f t="shared" si="21"/>
        <v>1026326</v>
      </c>
      <c r="M69" s="80">
        <f t="shared" si="21"/>
        <v>1026207</v>
      </c>
      <c r="N69" s="104">
        <f t="shared" ref="N69:N70" si="22">SUM(B69:M69)</f>
        <v>11482273</v>
      </c>
      <c r="O69" s="98">
        <f>N69/$N$26</f>
        <v>0.88994345947412268</v>
      </c>
    </row>
    <row r="70" spans="1:15" s="40" customFormat="1" ht="25.2" customHeight="1" thickBot="1">
      <c r="A70" s="108" t="s">
        <v>35</v>
      </c>
      <c r="B70" s="49">
        <f>B26-B35-B69</f>
        <v>-889650</v>
      </c>
      <c r="C70" s="49">
        <f t="shared" ref="C70:M70" si="23">C26-C35-C69</f>
        <v>-547308</v>
      </c>
      <c r="D70" s="49">
        <f t="shared" si="23"/>
        <v>-571642</v>
      </c>
      <c r="E70" s="49">
        <f t="shared" si="23"/>
        <v>-230401</v>
      </c>
      <c r="F70" s="49">
        <f t="shared" si="23"/>
        <v>-127009</v>
      </c>
      <c r="G70" s="49">
        <f t="shared" si="23"/>
        <v>-79417.000000000116</v>
      </c>
      <c r="H70" s="49">
        <f t="shared" si="23"/>
        <v>-114769</v>
      </c>
      <c r="I70" s="49">
        <f t="shared" si="23"/>
        <v>92619</v>
      </c>
      <c r="J70" s="49">
        <f t="shared" si="23"/>
        <v>202477</v>
      </c>
      <c r="K70" s="49">
        <f t="shared" si="23"/>
        <v>356315</v>
      </c>
      <c r="L70" s="49">
        <f t="shared" si="23"/>
        <v>416554</v>
      </c>
      <c r="M70" s="80">
        <f t="shared" si="23"/>
        <v>597033</v>
      </c>
      <c r="N70" s="104">
        <f t="shared" si="22"/>
        <v>-895198</v>
      </c>
      <c r="O70" s="98">
        <f>N70/$N$26</f>
        <v>-6.9383092096339791E-2</v>
      </c>
    </row>
    <row r="71" spans="1:15" s="40" customFormat="1" ht="25.2" customHeight="1" thickBot="1">
      <c r="A71" s="108" t="s">
        <v>76</v>
      </c>
      <c r="B71" s="49">
        <f>B70</f>
        <v>-889650</v>
      </c>
      <c r="C71" s="49">
        <f>B71+C70</f>
        <v>-1436958</v>
      </c>
      <c r="D71" s="49">
        <f t="shared" ref="D71:L71" si="24">C71+D70</f>
        <v>-2008600</v>
      </c>
      <c r="E71" s="49">
        <f t="shared" si="24"/>
        <v>-2239001</v>
      </c>
      <c r="F71" s="49">
        <f t="shared" si="24"/>
        <v>-2366010</v>
      </c>
      <c r="G71" s="49">
        <f t="shared" si="24"/>
        <v>-2445427</v>
      </c>
      <c r="H71" s="49">
        <f t="shared" si="24"/>
        <v>-2560196</v>
      </c>
      <c r="I71" s="49">
        <f t="shared" si="24"/>
        <v>-2467577</v>
      </c>
      <c r="J71" s="49">
        <f t="shared" si="24"/>
        <v>-2265100</v>
      </c>
      <c r="K71" s="49">
        <f t="shared" si="24"/>
        <v>-1908785</v>
      </c>
      <c r="L71" s="49">
        <f t="shared" si="24"/>
        <v>-1492231</v>
      </c>
      <c r="M71" s="49">
        <f>L71+M70</f>
        <v>-895198</v>
      </c>
      <c r="N71" s="90" t="s">
        <v>50</v>
      </c>
      <c r="O71" s="101" t="s">
        <v>50</v>
      </c>
    </row>
    <row r="72" spans="1:15" ht="25.2" customHeight="1"/>
  </sheetData>
  <phoneticPr fontId="2"/>
  <pageMargins left="0.7" right="0.7" top="0.75" bottom="0.75" header="0.3" footer="0.3"/>
  <pageSetup paperSize="9" scale="47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C1292D-F6FF-46A9-A251-A9BEE295FE14}">
  <sheetPr>
    <tabColor theme="5" tint="0.59999389629810485"/>
    <pageSetUpPr fitToPage="1"/>
  </sheetPr>
  <dimension ref="A1:AC74"/>
  <sheetViews>
    <sheetView zoomScale="75" zoomScaleNormal="75" workbookViewId="0"/>
  </sheetViews>
  <sheetFormatPr defaultColWidth="8.69921875" defaultRowHeight="12.6"/>
  <cols>
    <col min="1" max="1" width="27.09765625" style="2" customWidth="1"/>
    <col min="2" max="15" width="15.69921875" style="4" customWidth="1"/>
    <col min="16" max="16384" width="8.69921875" style="4"/>
  </cols>
  <sheetData>
    <row r="1" spans="1:15" s="3" customFormat="1" ht="30" customHeight="1">
      <c r="A1" s="81" t="s">
        <v>93</v>
      </c>
      <c r="B1" s="81"/>
      <c r="C1" s="81"/>
    </row>
    <row r="2" spans="1:15" ht="13.2" thickBot="1"/>
    <row r="3" spans="1:15" s="1" customFormat="1" ht="41.4" customHeight="1">
      <c r="A3" s="109" t="s">
        <v>78</v>
      </c>
      <c r="B3" s="10" t="s">
        <v>64</v>
      </c>
      <c r="C3" s="10" t="s">
        <v>65</v>
      </c>
      <c r="D3" s="10" t="s">
        <v>66</v>
      </c>
      <c r="E3" s="10" t="s">
        <v>67</v>
      </c>
      <c r="F3" s="10" t="s">
        <v>68</v>
      </c>
      <c r="G3" s="10" t="s">
        <v>69</v>
      </c>
      <c r="H3" s="10" t="s">
        <v>70</v>
      </c>
      <c r="I3" s="10" t="s">
        <v>71</v>
      </c>
      <c r="J3" s="10" t="s">
        <v>72</v>
      </c>
      <c r="K3" s="10" t="s">
        <v>73</v>
      </c>
      <c r="L3" s="10" t="s">
        <v>74</v>
      </c>
      <c r="M3" s="10" t="s">
        <v>75</v>
      </c>
      <c r="N3" s="85" t="s">
        <v>14</v>
      </c>
      <c r="O3" s="85" t="s">
        <v>92</v>
      </c>
    </row>
    <row r="4" spans="1:15" ht="25.2" customHeight="1">
      <c r="A4" s="16" t="s">
        <v>15</v>
      </c>
      <c r="B4" s="11"/>
      <c r="C4" s="5"/>
      <c r="D4" s="5"/>
      <c r="E4" s="5"/>
      <c r="F4" s="5"/>
      <c r="G4" s="5"/>
      <c r="H4" s="5"/>
      <c r="I4" s="5"/>
      <c r="J4" s="5"/>
      <c r="K4" s="5"/>
      <c r="L4" s="5"/>
      <c r="M4" s="28"/>
      <c r="N4" s="33"/>
      <c r="O4" s="33"/>
    </row>
    <row r="5" spans="1:15" ht="25.2" customHeight="1">
      <c r="A5" s="23" t="s">
        <v>94</v>
      </c>
      <c r="B5" s="12"/>
      <c r="C5" s="6"/>
      <c r="D5" s="6"/>
      <c r="E5" s="6"/>
      <c r="F5" s="6"/>
      <c r="G5" s="6"/>
      <c r="H5" s="6"/>
      <c r="I5" s="6"/>
      <c r="J5" s="6"/>
      <c r="K5" s="6"/>
      <c r="L5" s="6"/>
      <c r="M5" s="29"/>
      <c r="N5" s="25"/>
      <c r="O5" s="25"/>
    </row>
    <row r="6" spans="1:15" ht="25.2" customHeight="1">
      <c r="A6" s="41" t="s">
        <v>95</v>
      </c>
      <c r="B6" s="38">
        <v>25000</v>
      </c>
      <c r="C6" s="38">
        <v>25000</v>
      </c>
      <c r="D6" s="38">
        <v>25000</v>
      </c>
      <c r="E6" s="38">
        <v>25000</v>
      </c>
      <c r="F6" s="38">
        <v>25000</v>
      </c>
      <c r="G6" s="38">
        <v>25000</v>
      </c>
      <c r="H6" s="38">
        <v>25000</v>
      </c>
      <c r="I6" s="38">
        <v>25000</v>
      </c>
      <c r="J6" s="38">
        <v>25000</v>
      </c>
      <c r="K6" s="38">
        <v>25000</v>
      </c>
      <c r="L6" s="38">
        <v>25000</v>
      </c>
      <c r="M6" s="38">
        <v>25000</v>
      </c>
      <c r="N6" s="86" t="s">
        <v>50</v>
      </c>
      <c r="O6" s="86"/>
    </row>
    <row r="7" spans="1:15" ht="25.2" customHeight="1">
      <c r="A7" s="41" t="s">
        <v>105</v>
      </c>
      <c r="B7" s="12">
        <v>20</v>
      </c>
      <c r="C7" s="12">
        <v>20</v>
      </c>
      <c r="D7" s="12">
        <v>20</v>
      </c>
      <c r="E7" s="12">
        <v>30</v>
      </c>
      <c r="F7" s="12">
        <v>30</v>
      </c>
      <c r="G7" s="12">
        <v>30</v>
      </c>
      <c r="H7" s="12">
        <v>30</v>
      </c>
      <c r="I7" s="12">
        <v>30</v>
      </c>
      <c r="J7" s="12">
        <v>30</v>
      </c>
      <c r="K7" s="12">
        <v>40</v>
      </c>
      <c r="L7" s="12">
        <v>40</v>
      </c>
      <c r="M7" s="12">
        <v>40</v>
      </c>
      <c r="N7" s="86" t="s">
        <v>50</v>
      </c>
      <c r="O7" s="86"/>
    </row>
    <row r="8" spans="1:15" s="40" customFormat="1" ht="25.2" customHeight="1">
      <c r="A8" s="110" t="s">
        <v>100</v>
      </c>
      <c r="B8" s="39">
        <f>B6*B7</f>
        <v>500000</v>
      </c>
      <c r="C8" s="39">
        <f t="shared" ref="C8:M8" si="0">C6*C7</f>
        <v>500000</v>
      </c>
      <c r="D8" s="39">
        <f t="shared" si="0"/>
        <v>500000</v>
      </c>
      <c r="E8" s="39">
        <f t="shared" si="0"/>
        <v>750000</v>
      </c>
      <c r="F8" s="39">
        <f t="shared" si="0"/>
        <v>750000</v>
      </c>
      <c r="G8" s="39">
        <f t="shared" si="0"/>
        <v>750000</v>
      </c>
      <c r="H8" s="39">
        <f t="shared" si="0"/>
        <v>750000</v>
      </c>
      <c r="I8" s="39">
        <f t="shared" si="0"/>
        <v>750000</v>
      </c>
      <c r="J8" s="39">
        <f t="shared" si="0"/>
        <v>750000</v>
      </c>
      <c r="K8" s="39">
        <f t="shared" si="0"/>
        <v>1000000</v>
      </c>
      <c r="L8" s="39">
        <f t="shared" si="0"/>
        <v>1000000</v>
      </c>
      <c r="M8" s="39">
        <f t="shared" si="0"/>
        <v>1000000</v>
      </c>
      <c r="N8" s="102">
        <f>SUM(B8:M8)</f>
        <v>9000000</v>
      </c>
      <c r="O8" s="87">
        <f>N8/$N$32</f>
        <v>0.51194539249146753</v>
      </c>
    </row>
    <row r="9" spans="1:15" ht="25.2" customHeight="1">
      <c r="A9" s="23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69"/>
      <c r="N9" s="25"/>
      <c r="O9" s="25"/>
    </row>
    <row r="10" spans="1:15" ht="25.2" customHeight="1">
      <c r="A10" s="23" t="s">
        <v>96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69"/>
      <c r="N10" s="25"/>
      <c r="O10" s="25"/>
    </row>
    <row r="11" spans="1:15" ht="25.2" customHeight="1">
      <c r="A11" s="41" t="s">
        <v>97</v>
      </c>
      <c r="B11" s="38">
        <v>35000</v>
      </c>
      <c r="C11" s="38">
        <v>35000</v>
      </c>
      <c r="D11" s="38">
        <v>35000</v>
      </c>
      <c r="E11" s="38">
        <v>35000</v>
      </c>
      <c r="F11" s="38">
        <v>35000</v>
      </c>
      <c r="G11" s="38">
        <v>35000</v>
      </c>
      <c r="H11" s="38">
        <v>35000</v>
      </c>
      <c r="I11" s="38">
        <v>35000</v>
      </c>
      <c r="J11" s="38">
        <v>35000</v>
      </c>
      <c r="K11" s="38">
        <v>35000</v>
      </c>
      <c r="L11" s="38">
        <v>35000</v>
      </c>
      <c r="M11" s="38">
        <v>35000</v>
      </c>
      <c r="N11" s="86" t="s">
        <v>50</v>
      </c>
      <c r="O11" s="86"/>
    </row>
    <row r="12" spans="1:15" ht="25.2" customHeight="1">
      <c r="A12" s="41" t="s">
        <v>98</v>
      </c>
      <c r="B12" s="112">
        <v>0.5</v>
      </c>
      <c r="C12" s="112">
        <v>0.5</v>
      </c>
      <c r="D12" s="112">
        <v>0.5</v>
      </c>
      <c r="E12" s="112">
        <v>0.5</v>
      </c>
      <c r="F12" s="112">
        <v>0.5</v>
      </c>
      <c r="G12" s="112">
        <v>0.5</v>
      </c>
      <c r="H12" s="112">
        <v>0.5</v>
      </c>
      <c r="I12" s="112">
        <v>0.5</v>
      </c>
      <c r="J12" s="112">
        <v>0.5</v>
      </c>
      <c r="K12" s="112">
        <v>0.5</v>
      </c>
      <c r="L12" s="112">
        <v>0.5</v>
      </c>
      <c r="M12" s="112">
        <v>0.5</v>
      </c>
      <c r="N12" s="86" t="s">
        <v>50</v>
      </c>
      <c r="O12" s="86"/>
    </row>
    <row r="13" spans="1:15" ht="25.2" customHeight="1">
      <c r="A13" s="41" t="s">
        <v>99</v>
      </c>
      <c r="B13" s="38">
        <f>B11*B12</f>
        <v>17500</v>
      </c>
      <c r="C13" s="38">
        <f t="shared" ref="C13:M13" si="1">C11*C12</f>
        <v>17500</v>
      </c>
      <c r="D13" s="38">
        <f t="shared" si="1"/>
        <v>17500</v>
      </c>
      <c r="E13" s="38">
        <f t="shared" si="1"/>
        <v>17500</v>
      </c>
      <c r="F13" s="38">
        <f t="shared" si="1"/>
        <v>17500</v>
      </c>
      <c r="G13" s="38">
        <f t="shared" si="1"/>
        <v>17500</v>
      </c>
      <c r="H13" s="38">
        <f t="shared" si="1"/>
        <v>17500</v>
      </c>
      <c r="I13" s="38">
        <f t="shared" si="1"/>
        <v>17500</v>
      </c>
      <c r="J13" s="38">
        <f t="shared" si="1"/>
        <v>17500</v>
      </c>
      <c r="K13" s="38">
        <f t="shared" si="1"/>
        <v>17500</v>
      </c>
      <c r="L13" s="38">
        <f t="shared" si="1"/>
        <v>17500</v>
      </c>
      <c r="M13" s="38">
        <f t="shared" si="1"/>
        <v>17500</v>
      </c>
      <c r="N13" s="86" t="s">
        <v>50</v>
      </c>
      <c r="O13" s="86"/>
    </row>
    <row r="14" spans="1:15" ht="25.2" customHeight="1">
      <c r="A14" s="41" t="s">
        <v>106</v>
      </c>
      <c r="B14" s="38">
        <v>20</v>
      </c>
      <c r="C14" s="38">
        <v>20</v>
      </c>
      <c r="D14" s="38">
        <v>20</v>
      </c>
      <c r="E14" s="38">
        <v>20</v>
      </c>
      <c r="F14" s="38">
        <v>20</v>
      </c>
      <c r="G14" s="38">
        <v>20</v>
      </c>
      <c r="H14" s="38">
        <v>30</v>
      </c>
      <c r="I14" s="38">
        <v>30</v>
      </c>
      <c r="J14" s="38">
        <v>30</v>
      </c>
      <c r="K14" s="38">
        <v>30</v>
      </c>
      <c r="L14" s="38">
        <v>30</v>
      </c>
      <c r="M14" s="38">
        <v>30</v>
      </c>
      <c r="N14" s="86" t="s">
        <v>50</v>
      </c>
      <c r="O14" s="86"/>
    </row>
    <row r="15" spans="1:15" s="40" customFormat="1" ht="25.2" customHeight="1">
      <c r="A15" s="110" t="s">
        <v>101</v>
      </c>
      <c r="B15" s="39">
        <f>B13*B14</f>
        <v>350000</v>
      </c>
      <c r="C15" s="39">
        <f t="shared" ref="C15:M15" si="2">C13*C14</f>
        <v>350000</v>
      </c>
      <c r="D15" s="39">
        <f t="shared" si="2"/>
        <v>350000</v>
      </c>
      <c r="E15" s="39">
        <f t="shared" si="2"/>
        <v>350000</v>
      </c>
      <c r="F15" s="39">
        <f t="shared" si="2"/>
        <v>350000</v>
      </c>
      <c r="G15" s="39">
        <f t="shared" si="2"/>
        <v>350000</v>
      </c>
      <c r="H15" s="39">
        <f t="shared" si="2"/>
        <v>525000</v>
      </c>
      <c r="I15" s="39">
        <f t="shared" si="2"/>
        <v>525000</v>
      </c>
      <c r="J15" s="39">
        <f t="shared" si="2"/>
        <v>525000</v>
      </c>
      <c r="K15" s="39">
        <f t="shared" si="2"/>
        <v>525000</v>
      </c>
      <c r="L15" s="39">
        <f t="shared" si="2"/>
        <v>525000</v>
      </c>
      <c r="M15" s="39">
        <f t="shared" si="2"/>
        <v>525000</v>
      </c>
      <c r="N15" s="102">
        <f>SUM(B15:M15)</f>
        <v>5250000</v>
      </c>
      <c r="O15" s="87">
        <f>N15/$N$32</f>
        <v>0.29863481228668942</v>
      </c>
    </row>
    <row r="16" spans="1:15" ht="25.2" customHeight="1">
      <c r="A16" s="23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69"/>
      <c r="N16" s="25"/>
      <c r="O16" s="25"/>
    </row>
    <row r="17" spans="1:15" ht="25.2" customHeight="1">
      <c r="A17" s="23" t="s">
        <v>103</v>
      </c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69"/>
      <c r="N17" s="25"/>
      <c r="O17" s="25"/>
    </row>
    <row r="18" spans="1:15" ht="25.2" customHeight="1">
      <c r="A18" s="41" t="s">
        <v>102</v>
      </c>
      <c r="B18" s="38">
        <v>90000</v>
      </c>
      <c r="C18" s="38">
        <v>90000</v>
      </c>
      <c r="D18" s="38">
        <v>90000</v>
      </c>
      <c r="E18" s="38">
        <v>90000</v>
      </c>
      <c r="F18" s="38">
        <v>90000</v>
      </c>
      <c r="G18" s="38">
        <v>90000</v>
      </c>
      <c r="H18" s="38">
        <v>90000</v>
      </c>
      <c r="I18" s="38">
        <v>90000</v>
      </c>
      <c r="J18" s="38">
        <v>90000</v>
      </c>
      <c r="K18" s="38">
        <v>90000</v>
      </c>
      <c r="L18" s="38">
        <v>90000</v>
      </c>
      <c r="M18" s="38">
        <v>90000</v>
      </c>
      <c r="N18" s="103" t="s">
        <v>50</v>
      </c>
      <c r="O18" s="103"/>
    </row>
    <row r="19" spans="1:15" ht="25.2" customHeight="1">
      <c r="A19" s="41" t="s">
        <v>107</v>
      </c>
      <c r="B19" s="12">
        <v>1</v>
      </c>
      <c r="C19" s="12">
        <v>1</v>
      </c>
      <c r="D19" s="42">
        <v>3</v>
      </c>
      <c r="E19" s="12">
        <v>2</v>
      </c>
      <c r="F19" s="12">
        <v>2</v>
      </c>
      <c r="G19" s="12">
        <v>2</v>
      </c>
      <c r="H19" s="42">
        <v>10</v>
      </c>
      <c r="I19" s="12">
        <v>3</v>
      </c>
      <c r="J19" s="12">
        <v>3</v>
      </c>
      <c r="K19" s="42">
        <v>4</v>
      </c>
      <c r="L19" s="12">
        <v>3</v>
      </c>
      <c r="M19" s="12">
        <v>3</v>
      </c>
      <c r="N19" s="86" t="s">
        <v>50</v>
      </c>
      <c r="O19" s="86"/>
    </row>
    <row r="20" spans="1:15" s="40" customFormat="1" ht="25.2" customHeight="1">
      <c r="A20" s="110" t="s">
        <v>104</v>
      </c>
      <c r="B20" s="39">
        <f>B18*B19</f>
        <v>90000</v>
      </c>
      <c r="C20" s="39">
        <f t="shared" ref="C20:M20" si="3">C18*C19</f>
        <v>90000</v>
      </c>
      <c r="D20" s="39">
        <f t="shared" si="3"/>
        <v>270000</v>
      </c>
      <c r="E20" s="39">
        <f t="shared" si="3"/>
        <v>180000</v>
      </c>
      <c r="F20" s="39">
        <f t="shared" si="3"/>
        <v>180000</v>
      </c>
      <c r="G20" s="39">
        <f t="shared" si="3"/>
        <v>180000</v>
      </c>
      <c r="H20" s="39">
        <f t="shared" si="3"/>
        <v>900000</v>
      </c>
      <c r="I20" s="39">
        <f t="shared" si="3"/>
        <v>270000</v>
      </c>
      <c r="J20" s="39">
        <f t="shared" si="3"/>
        <v>270000</v>
      </c>
      <c r="K20" s="39">
        <f t="shared" si="3"/>
        <v>360000</v>
      </c>
      <c r="L20" s="39">
        <f t="shared" si="3"/>
        <v>270000</v>
      </c>
      <c r="M20" s="39">
        <f t="shared" si="3"/>
        <v>270000</v>
      </c>
      <c r="N20" s="102">
        <f>SUM(B20:M20)</f>
        <v>3330000</v>
      </c>
      <c r="O20" s="87">
        <f>N20/$N$32</f>
        <v>0.18941979522184299</v>
      </c>
    </row>
    <row r="21" spans="1:15" ht="25.2" customHeight="1">
      <c r="A21" s="23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69"/>
      <c r="N21" s="25"/>
      <c r="O21" s="25"/>
    </row>
    <row r="22" spans="1:15" ht="25.2" customHeight="1">
      <c r="A22" s="23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69"/>
      <c r="N22" s="25"/>
      <c r="O22" s="25"/>
    </row>
    <row r="23" spans="1:15" ht="25.2" customHeight="1">
      <c r="A23" s="41" t="s">
        <v>111</v>
      </c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69"/>
      <c r="N23" s="86"/>
      <c r="O23" s="86"/>
    </row>
    <row r="24" spans="1:15" ht="25.2" customHeight="1">
      <c r="A24" s="41" t="s">
        <v>109</v>
      </c>
      <c r="B24" s="38">
        <v>25</v>
      </c>
      <c r="C24" s="38">
        <v>25</v>
      </c>
      <c r="D24" s="38">
        <v>25</v>
      </c>
      <c r="E24" s="38">
        <v>25</v>
      </c>
      <c r="F24" s="38">
        <v>25</v>
      </c>
      <c r="G24" s="38">
        <v>25</v>
      </c>
      <c r="H24" s="68">
        <v>35</v>
      </c>
      <c r="I24" s="38">
        <v>35</v>
      </c>
      <c r="J24" s="38">
        <v>35</v>
      </c>
      <c r="K24" s="38">
        <v>35</v>
      </c>
      <c r="L24" s="38">
        <v>35</v>
      </c>
      <c r="M24" s="38">
        <v>35</v>
      </c>
      <c r="N24" s="103" t="s">
        <v>50</v>
      </c>
      <c r="O24" s="86"/>
    </row>
    <row r="25" spans="1:15" ht="25.2" customHeight="1">
      <c r="A25" s="41" t="s">
        <v>110</v>
      </c>
      <c r="B25" s="38">
        <v>2</v>
      </c>
      <c r="C25" s="38">
        <v>2</v>
      </c>
      <c r="D25" s="38">
        <v>2</v>
      </c>
      <c r="E25" s="38">
        <v>2</v>
      </c>
      <c r="F25" s="38">
        <v>2</v>
      </c>
      <c r="G25" s="38">
        <v>2</v>
      </c>
      <c r="H25" s="68">
        <v>3</v>
      </c>
      <c r="I25" s="38">
        <v>3</v>
      </c>
      <c r="J25" s="38">
        <v>3</v>
      </c>
      <c r="K25" s="38">
        <v>3</v>
      </c>
      <c r="L25" s="38">
        <v>3</v>
      </c>
      <c r="M25" s="38">
        <v>3</v>
      </c>
      <c r="N25" s="86" t="s">
        <v>50</v>
      </c>
      <c r="O25" s="86"/>
    </row>
    <row r="26" spans="1:15" ht="25.2" customHeight="1">
      <c r="A26" s="41" t="s">
        <v>108</v>
      </c>
      <c r="B26" s="12">
        <f>B24*B25</f>
        <v>50</v>
      </c>
      <c r="C26" s="12">
        <f t="shared" ref="C26:M26" si="4">C24*C25</f>
        <v>50</v>
      </c>
      <c r="D26" s="12">
        <f t="shared" si="4"/>
        <v>50</v>
      </c>
      <c r="E26" s="12">
        <f t="shared" si="4"/>
        <v>50</v>
      </c>
      <c r="F26" s="12">
        <f t="shared" si="4"/>
        <v>50</v>
      </c>
      <c r="G26" s="12">
        <f t="shared" si="4"/>
        <v>50</v>
      </c>
      <c r="H26" s="12">
        <f t="shared" si="4"/>
        <v>105</v>
      </c>
      <c r="I26" s="12">
        <f t="shared" si="4"/>
        <v>105</v>
      </c>
      <c r="J26" s="12">
        <f t="shared" si="4"/>
        <v>105</v>
      </c>
      <c r="K26" s="12">
        <f t="shared" si="4"/>
        <v>105</v>
      </c>
      <c r="L26" s="12">
        <f t="shared" si="4"/>
        <v>105</v>
      </c>
      <c r="M26" s="12">
        <f t="shared" si="4"/>
        <v>105</v>
      </c>
      <c r="N26" s="86" t="s">
        <v>50</v>
      </c>
      <c r="O26" s="25"/>
    </row>
    <row r="27" spans="1:15" ht="25.2" customHeight="1">
      <c r="A27" s="41" t="s">
        <v>112</v>
      </c>
      <c r="B27" s="113">
        <f>B7+B14+B19</f>
        <v>41</v>
      </c>
      <c r="C27" s="113">
        <f t="shared" ref="C27:M27" si="5">C7+C14+C19</f>
        <v>41</v>
      </c>
      <c r="D27" s="113">
        <f t="shared" si="5"/>
        <v>43</v>
      </c>
      <c r="E27" s="113">
        <f t="shared" si="5"/>
        <v>52</v>
      </c>
      <c r="F27" s="113">
        <f t="shared" si="5"/>
        <v>52</v>
      </c>
      <c r="G27" s="113">
        <f t="shared" si="5"/>
        <v>52</v>
      </c>
      <c r="H27" s="113">
        <f t="shared" si="5"/>
        <v>70</v>
      </c>
      <c r="I27" s="113">
        <f t="shared" si="5"/>
        <v>63</v>
      </c>
      <c r="J27" s="113">
        <f t="shared" si="5"/>
        <v>63</v>
      </c>
      <c r="K27" s="113">
        <f t="shared" si="5"/>
        <v>74</v>
      </c>
      <c r="L27" s="113">
        <f t="shared" si="5"/>
        <v>73</v>
      </c>
      <c r="M27" s="113">
        <f t="shared" si="5"/>
        <v>73</v>
      </c>
      <c r="N27" s="86" t="s">
        <v>50</v>
      </c>
      <c r="O27" s="25"/>
    </row>
    <row r="28" spans="1:15" ht="25.2" customHeight="1">
      <c r="A28" s="41" t="s">
        <v>113</v>
      </c>
      <c r="B28" s="83">
        <f>B27/B26</f>
        <v>0.82</v>
      </c>
      <c r="C28" s="83">
        <f t="shared" ref="C28:M28" si="6">C27/C26</f>
        <v>0.82</v>
      </c>
      <c r="D28" s="83">
        <f t="shared" si="6"/>
        <v>0.86</v>
      </c>
      <c r="E28" s="82">
        <f t="shared" si="6"/>
        <v>1.04</v>
      </c>
      <c r="F28" s="82">
        <f t="shared" si="6"/>
        <v>1.04</v>
      </c>
      <c r="G28" s="82">
        <f t="shared" si="6"/>
        <v>1.04</v>
      </c>
      <c r="H28" s="83">
        <f t="shared" si="6"/>
        <v>0.66666666666666663</v>
      </c>
      <c r="I28" s="83">
        <f t="shared" si="6"/>
        <v>0.6</v>
      </c>
      <c r="J28" s="83">
        <f t="shared" si="6"/>
        <v>0.6</v>
      </c>
      <c r="K28" s="83">
        <f t="shared" si="6"/>
        <v>0.70476190476190481</v>
      </c>
      <c r="L28" s="83">
        <f t="shared" si="6"/>
        <v>0.69523809523809521</v>
      </c>
      <c r="M28" s="83">
        <f t="shared" si="6"/>
        <v>0.69523809523809521</v>
      </c>
      <c r="N28" s="86" t="s">
        <v>50</v>
      </c>
      <c r="O28" s="25"/>
    </row>
    <row r="29" spans="1:15" ht="25.2" customHeight="1">
      <c r="A29" s="4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69"/>
      <c r="N29" s="25"/>
      <c r="O29" s="25"/>
    </row>
    <row r="30" spans="1:15" ht="25.2" customHeight="1">
      <c r="A30" s="23"/>
      <c r="B30" s="12"/>
      <c r="C30" s="6"/>
      <c r="D30" s="6"/>
      <c r="E30" s="6"/>
      <c r="F30" s="6"/>
      <c r="G30" s="6"/>
      <c r="H30" s="6"/>
      <c r="I30" s="6"/>
      <c r="J30" s="6"/>
      <c r="K30" s="6"/>
      <c r="L30" s="6"/>
      <c r="M30" s="29"/>
      <c r="N30" s="25"/>
      <c r="O30" s="25"/>
    </row>
    <row r="31" spans="1:15" ht="25.2" customHeight="1" thickBot="1">
      <c r="A31" s="36"/>
      <c r="B31" s="13"/>
      <c r="C31" s="7"/>
      <c r="D31" s="7"/>
      <c r="E31" s="7"/>
      <c r="F31" s="7"/>
      <c r="G31" s="7"/>
      <c r="H31" s="7"/>
      <c r="I31" s="7"/>
      <c r="J31" s="7"/>
      <c r="K31" s="7"/>
      <c r="L31" s="7"/>
      <c r="M31" s="30"/>
      <c r="N31" s="26"/>
      <c r="O31" s="26"/>
    </row>
    <row r="32" spans="1:15" s="40" customFormat="1" ht="25.2" customHeight="1" thickBot="1">
      <c r="A32" s="19" t="s">
        <v>33</v>
      </c>
      <c r="B32" s="49">
        <f>B8+B15+B20</f>
        <v>940000</v>
      </c>
      <c r="C32" s="49">
        <f t="shared" ref="C32:M32" si="7">C8+C15+C20</f>
        <v>940000</v>
      </c>
      <c r="D32" s="49">
        <f t="shared" si="7"/>
        <v>1120000</v>
      </c>
      <c r="E32" s="49">
        <f t="shared" si="7"/>
        <v>1280000</v>
      </c>
      <c r="F32" s="49">
        <f t="shared" si="7"/>
        <v>1280000</v>
      </c>
      <c r="G32" s="49">
        <f t="shared" si="7"/>
        <v>1280000</v>
      </c>
      <c r="H32" s="49">
        <f t="shared" si="7"/>
        <v>2175000</v>
      </c>
      <c r="I32" s="49">
        <f t="shared" si="7"/>
        <v>1545000</v>
      </c>
      <c r="J32" s="49">
        <f t="shared" si="7"/>
        <v>1545000</v>
      </c>
      <c r="K32" s="49">
        <f t="shared" si="7"/>
        <v>1885000</v>
      </c>
      <c r="L32" s="49">
        <f t="shared" si="7"/>
        <v>1795000</v>
      </c>
      <c r="M32" s="49">
        <f t="shared" si="7"/>
        <v>1795000</v>
      </c>
      <c r="N32" s="104">
        <f>SUM(B32:M32)</f>
        <v>17580000</v>
      </c>
      <c r="O32" s="94">
        <f>N32/$N$32</f>
        <v>1</v>
      </c>
    </row>
    <row r="33" spans="1:15" ht="25.2" customHeight="1">
      <c r="A33" s="20" t="s">
        <v>16</v>
      </c>
      <c r="B33" s="11"/>
      <c r="C33" s="5"/>
      <c r="D33" s="5"/>
      <c r="E33" s="5"/>
      <c r="F33" s="5"/>
      <c r="G33" s="5"/>
      <c r="H33" s="5"/>
      <c r="I33" s="5"/>
      <c r="J33" s="5"/>
      <c r="K33" s="5"/>
      <c r="L33" s="5"/>
      <c r="M33" s="28"/>
      <c r="N33" s="35"/>
      <c r="O33" s="35"/>
    </row>
    <row r="34" spans="1:15" ht="25.2" customHeight="1">
      <c r="A34" s="17"/>
      <c r="B34" s="12"/>
      <c r="C34" s="6"/>
      <c r="D34" s="6"/>
      <c r="E34" s="6"/>
      <c r="F34" s="6"/>
      <c r="G34" s="6"/>
      <c r="H34" s="6"/>
      <c r="I34" s="6"/>
      <c r="J34" s="6"/>
      <c r="K34" s="6"/>
      <c r="L34" s="6"/>
      <c r="M34" s="29"/>
      <c r="N34" s="25"/>
      <c r="O34" s="25"/>
    </row>
    <row r="35" spans="1:15" ht="25.2" customHeight="1">
      <c r="A35" s="18" t="s">
        <v>114</v>
      </c>
      <c r="B35" s="44">
        <v>0.33</v>
      </c>
      <c r="C35" s="44">
        <v>0.33</v>
      </c>
      <c r="D35" s="44">
        <v>0.33</v>
      </c>
      <c r="E35" s="44">
        <v>0.33</v>
      </c>
      <c r="F35" s="44">
        <v>0.33</v>
      </c>
      <c r="G35" s="44">
        <v>0.33</v>
      </c>
      <c r="H35" s="44">
        <v>0.33</v>
      </c>
      <c r="I35" s="44">
        <v>0.33</v>
      </c>
      <c r="J35" s="44">
        <v>0.33</v>
      </c>
      <c r="K35" s="44">
        <v>0.33</v>
      </c>
      <c r="L35" s="44">
        <v>0.33</v>
      </c>
      <c r="M35" s="44">
        <v>0.33</v>
      </c>
      <c r="N35" s="86" t="s">
        <v>50</v>
      </c>
      <c r="O35" s="86"/>
    </row>
    <row r="36" spans="1:15" ht="25.2" customHeight="1" thickBot="1">
      <c r="A36" s="18"/>
      <c r="B36" s="13"/>
      <c r="C36" s="7"/>
      <c r="D36" s="7"/>
      <c r="E36" s="7"/>
      <c r="F36" s="7"/>
      <c r="G36" s="7"/>
      <c r="H36" s="7"/>
      <c r="I36" s="7"/>
      <c r="J36" s="7"/>
      <c r="K36" s="7"/>
      <c r="L36" s="7"/>
      <c r="M36" s="30"/>
      <c r="N36" s="26"/>
      <c r="O36" s="26"/>
    </row>
    <row r="37" spans="1:15" s="40" customFormat="1" ht="25.2" customHeight="1" thickBot="1">
      <c r="A37" s="19" t="s">
        <v>36</v>
      </c>
      <c r="B37" s="51">
        <f>INT(B32*B35)</f>
        <v>310200</v>
      </c>
      <c r="C37" s="50">
        <f t="shared" ref="C37:M37" si="8">INT(C32*C35)</f>
        <v>310200</v>
      </c>
      <c r="D37" s="50">
        <f t="shared" si="8"/>
        <v>369600</v>
      </c>
      <c r="E37" s="50">
        <f t="shared" si="8"/>
        <v>422400</v>
      </c>
      <c r="F37" s="50">
        <f t="shared" si="8"/>
        <v>422400</v>
      </c>
      <c r="G37" s="50">
        <f t="shared" si="8"/>
        <v>422400</v>
      </c>
      <c r="H37" s="50">
        <f t="shared" si="8"/>
        <v>717750</v>
      </c>
      <c r="I37" s="50">
        <f t="shared" si="8"/>
        <v>509850</v>
      </c>
      <c r="J37" s="50">
        <f t="shared" si="8"/>
        <v>509850</v>
      </c>
      <c r="K37" s="50">
        <f t="shared" si="8"/>
        <v>622050</v>
      </c>
      <c r="L37" s="50">
        <f t="shared" si="8"/>
        <v>592350</v>
      </c>
      <c r="M37" s="47">
        <f t="shared" si="8"/>
        <v>592350</v>
      </c>
      <c r="N37" s="104">
        <f>SUM(B37:M37)</f>
        <v>5801400</v>
      </c>
      <c r="O37" s="94">
        <f>N37/$N$32</f>
        <v>0.33</v>
      </c>
    </row>
    <row r="38" spans="1:15" s="40" customFormat="1" ht="25.2" customHeight="1" thickBot="1">
      <c r="A38" s="19" t="s">
        <v>91</v>
      </c>
      <c r="B38" s="51">
        <f>B32-B37</f>
        <v>629800</v>
      </c>
      <c r="C38" s="51">
        <f t="shared" ref="C38:M38" si="9">C32-C37</f>
        <v>629800</v>
      </c>
      <c r="D38" s="51">
        <f t="shared" si="9"/>
        <v>750400</v>
      </c>
      <c r="E38" s="51">
        <f t="shared" si="9"/>
        <v>857600</v>
      </c>
      <c r="F38" s="51">
        <f t="shared" si="9"/>
        <v>857600</v>
      </c>
      <c r="G38" s="51">
        <f t="shared" si="9"/>
        <v>857600</v>
      </c>
      <c r="H38" s="51">
        <f t="shared" si="9"/>
        <v>1457250</v>
      </c>
      <c r="I38" s="51">
        <f t="shared" si="9"/>
        <v>1035150</v>
      </c>
      <c r="J38" s="51">
        <f t="shared" si="9"/>
        <v>1035150</v>
      </c>
      <c r="K38" s="51">
        <f t="shared" si="9"/>
        <v>1262950</v>
      </c>
      <c r="L38" s="51">
        <f t="shared" si="9"/>
        <v>1202650</v>
      </c>
      <c r="M38" s="51">
        <f t="shared" si="9"/>
        <v>1202650</v>
      </c>
      <c r="N38" s="104">
        <f>SUM(B38:M38)</f>
        <v>11778600</v>
      </c>
      <c r="O38" s="94">
        <f>N38/$N$32</f>
        <v>0.67</v>
      </c>
    </row>
    <row r="39" spans="1:15" ht="25.2" customHeight="1">
      <c r="A39" s="22" t="s">
        <v>17</v>
      </c>
      <c r="B39" s="15"/>
      <c r="C39" s="9"/>
      <c r="D39" s="9"/>
      <c r="E39" s="9"/>
      <c r="F39" s="9"/>
      <c r="G39" s="9"/>
      <c r="H39" s="9"/>
      <c r="I39" s="9"/>
      <c r="J39" s="9"/>
      <c r="K39" s="9"/>
      <c r="L39" s="9"/>
      <c r="M39" s="32"/>
      <c r="N39" s="35"/>
      <c r="O39" s="35"/>
    </row>
    <row r="40" spans="1:15" s="40" customFormat="1" ht="25.2" customHeight="1">
      <c r="A40" s="59" t="s">
        <v>18</v>
      </c>
      <c r="B40" s="53">
        <f>B42+B45+B48</f>
        <v>550000</v>
      </c>
      <c r="C40" s="53">
        <f t="shared" ref="C40:M40" si="10">C42+C45+C48</f>
        <v>550000</v>
      </c>
      <c r="D40" s="53">
        <f t="shared" si="10"/>
        <v>550000</v>
      </c>
      <c r="E40" s="53">
        <f t="shared" si="10"/>
        <v>550000</v>
      </c>
      <c r="F40" s="53">
        <f t="shared" si="10"/>
        <v>550000</v>
      </c>
      <c r="G40" s="53">
        <f t="shared" si="10"/>
        <v>550000</v>
      </c>
      <c r="H40" s="53">
        <f t="shared" si="10"/>
        <v>700000</v>
      </c>
      <c r="I40" s="53">
        <f t="shared" si="10"/>
        <v>700000</v>
      </c>
      <c r="J40" s="53">
        <f t="shared" si="10"/>
        <v>700000</v>
      </c>
      <c r="K40" s="53">
        <f t="shared" si="10"/>
        <v>700000</v>
      </c>
      <c r="L40" s="53">
        <f t="shared" si="10"/>
        <v>700000</v>
      </c>
      <c r="M40" s="74">
        <f t="shared" si="10"/>
        <v>700000</v>
      </c>
      <c r="N40" s="102">
        <f>SUM(B40:M40)</f>
        <v>7500000</v>
      </c>
      <c r="O40" s="87">
        <f>N40/$N$32</f>
        <v>0.42662116040955633</v>
      </c>
    </row>
    <row r="41" spans="1:15" ht="25.2" customHeight="1">
      <c r="A41" s="23" t="s">
        <v>26</v>
      </c>
      <c r="B41" s="11"/>
      <c r="C41" s="5"/>
      <c r="D41" s="5"/>
      <c r="E41" s="5"/>
      <c r="F41" s="5"/>
      <c r="G41" s="5"/>
      <c r="H41" s="5"/>
      <c r="I41" s="5"/>
      <c r="J41" s="5"/>
      <c r="K41" s="5"/>
      <c r="L41" s="5"/>
      <c r="M41" s="28"/>
      <c r="N41" s="33"/>
      <c r="O41" s="33"/>
    </row>
    <row r="42" spans="1:15" s="45" customFormat="1" ht="25.2" customHeight="1">
      <c r="A42" s="23" t="s">
        <v>56</v>
      </c>
      <c r="B42" s="52">
        <f>B43*B44</f>
        <v>250000</v>
      </c>
      <c r="C42" s="52">
        <f t="shared" ref="C42:M42" si="11">C43*C44</f>
        <v>250000</v>
      </c>
      <c r="D42" s="52">
        <f t="shared" si="11"/>
        <v>250000</v>
      </c>
      <c r="E42" s="52">
        <f t="shared" si="11"/>
        <v>250000</v>
      </c>
      <c r="F42" s="52">
        <f t="shared" si="11"/>
        <v>250000</v>
      </c>
      <c r="G42" s="52">
        <f t="shared" si="11"/>
        <v>250000</v>
      </c>
      <c r="H42" s="52">
        <f t="shared" si="11"/>
        <v>250000</v>
      </c>
      <c r="I42" s="52">
        <f t="shared" si="11"/>
        <v>250000</v>
      </c>
      <c r="J42" s="52">
        <f t="shared" si="11"/>
        <v>250000</v>
      </c>
      <c r="K42" s="52">
        <f t="shared" si="11"/>
        <v>250000</v>
      </c>
      <c r="L42" s="52">
        <f t="shared" si="11"/>
        <v>250000</v>
      </c>
      <c r="M42" s="75">
        <f t="shared" si="11"/>
        <v>250000</v>
      </c>
      <c r="N42" s="102">
        <f>SUM(B42:M42)</f>
        <v>3000000</v>
      </c>
      <c r="O42" s="87">
        <f>N42/$N$32</f>
        <v>0.17064846416382254</v>
      </c>
    </row>
    <row r="43" spans="1:15" ht="25.2" customHeight="1">
      <c r="A43" s="48" t="s">
        <v>57</v>
      </c>
      <c r="B43" s="38">
        <v>250000</v>
      </c>
      <c r="C43" s="38">
        <v>250000</v>
      </c>
      <c r="D43" s="38">
        <v>250000</v>
      </c>
      <c r="E43" s="38">
        <v>250000</v>
      </c>
      <c r="F43" s="38">
        <v>250000</v>
      </c>
      <c r="G43" s="38">
        <v>250000</v>
      </c>
      <c r="H43" s="38">
        <v>250000</v>
      </c>
      <c r="I43" s="38">
        <v>250000</v>
      </c>
      <c r="J43" s="38">
        <v>250000</v>
      </c>
      <c r="K43" s="38">
        <v>250000</v>
      </c>
      <c r="L43" s="38">
        <v>250000</v>
      </c>
      <c r="M43" s="71">
        <v>250000</v>
      </c>
      <c r="N43" s="86" t="s">
        <v>50</v>
      </c>
      <c r="O43" s="86"/>
    </row>
    <row r="44" spans="1:15" ht="25.2" customHeight="1">
      <c r="A44" s="48" t="s">
        <v>58</v>
      </c>
      <c r="B44" s="38">
        <v>1</v>
      </c>
      <c r="C44" s="38">
        <v>1</v>
      </c>
      <c r="D44" s="38">
        <v>1</v>
      </c>
      <c r="E44" s="38">
        <v>1</v>
      </c>
      <c r="F44" s="38">
        <v>1</v>
      </c>
      <c r="G44" s="38">
        <v>1</v>
      </c>
      <c r="H44" s="38">
        <v>1</v>
      </c>
      <c r="I44" s="38">
        <v>1</v>
      </c>
      <c r="J44" s="38">
        <v>1</v>
      </c>
      <c r="K44" s="38">
        <v>1</v>
      </c>
      <c r="L44" s="38">
        <v>1</v>
      </c>
      <c r="M44" s="71">
        <v>1</v>
      </c>
      <c r="N44" s="86" t="s">
        <v>50</v>
      </c>
      <c r="O44" s="86"/>
    </row>
    <row r="45" spans="1:15" s="45" customFormat="1" ht="25.2" customHeight="1">
      <c r="A45" s="24" t="s">
        <v>59</v>
      </c>
      <c r="B45" s="52">
        <f>B46*B47</f>
        <v>0</v>
      </c>
      <c r="C45" s="52">
        <f t="shared" ref="C45:M45" si="12">C46*C47</f>
        <v>0</v>
      </c>
      <c r="D45" s="52">
        <f t="shared" si="12"/>
        <v>0</v>
      </c>
      <c r="E45" s="52">
        <f t="shared" si="12"/>
        <v>0</v>
      </c>
      <c r="F45" s="52">
        <f t="shared" si="12"/>
        <v>0</v>
      </c>
      <c r="G45" s="52">
        <f t="shared" si="12"/>
        <v>0</v>
      </c>
      <c r="H45" s="52">
        <f t="shared" si="12"/>
        <v>150000</v>
      </c>
      <c r="I45" s="52">
        <f t="shared" si="12"/>
        <v>150000</v>
      </c>
      <c r="J45" s="52">
        <f t="shared" si="12"/>
        <v>150000</v>
      </c>
      <c r="K45" s="52">
        <f t="shared" si="12"/>
        <v>150000</v>
      </c>
      <c r="L45" s="52">
        <f t="shared" si="12"/>
        <v>150000</v>
      </c>
      <c r="M45" s="75">
        <f t="shared" si="12"/>
        <v>150000</v>
      </c>
      <c r="N45" s="102">
        <f>SUM(B45:M45)</f>
        <v>900000</v>
      </c>
      <c r="O45" s="87">
        <f>N45/$N$32</f>
        <v>5.1194539249146756E-2</v>
      </c>
    </row>
    <row r="46" spans="1:15" ht="25.2" customHeight="1">
      <c r="A46" s="48" t="s">
        <v>57</v>
      </c>
      <c r="B46" s="38"/>
      <c r="C46" s="38"/>
      <c r="D46" s="38"/>
      <c r="E46" s="38"/>
      <c r="F46" s="38"/>
      <c r="G46" s="38"/>
      <c r="H46" s="38">
        <v>150000</v>
      </c>
      <c r="I46" s="38">
        <v>150000</v>
      </c>
      <c r="J46" s="38">
        <v>150000</v>
      </c>
      <c r="K46" s="38">
        <v>150000</v>
      </c>
      <c r="L46" s="38">
        <v>150000</v>
      </c>
      <c r="M46" s="38">
        <v>150000</v>
      </c>
      <c r="N46" s="86" t="s">
        <v>50</v>
      </c>
      <c r="O46" s="86"/>
    </row>
    <row r="47" spans="1:15" ht="25.2" customHeight="1">
      <c r="A47" s="48" t="s">
        <v>58</v>
      </c>
      <c r="B47" s="38"/>
      <c r="C47" s="38"/>
      <c r="D47" s="38"/>
      <c r="E47" s="38"/>
      <c r="F47" s="38"/>
      <c r="G47" s="38"/>
      <c r="H47" s="38">
        <v>1</v>
      </c>
      <c r="I47" s="38">
        <v>1</v>
      </c>
      <c r="J47" s="38">
        <v>1</v>
      </c>
      <c r="K47" s="38">
        <v>1</v>
      </c>
      <c r="L47" s="38">
        <v>1</v>
      </c>
      <c r="M47" s="38">
        <v>1</v>
      </c>
      <c r="N47" s="86" t="s">
        <v>50</v>
      </c>
      <c r="O47" s="86"/>
    </row>
    <row r="48" spans="1:15" ht="25.2" customHeight="1">
      <c r="A48" s="24" t="s">
        <v>37</v>
      </c>
      <c r="B48" s="52">
        <f>B49*B50</f>
        <v>300000</v>
      </c>
      <c r="C48" s="52">
        <f t="shared" ref="C48:M48" si="13">C49*C50</f>
        <v>300000</v>
      </c>
      <c r="D48" s="52">
        <f t="shared" si="13"/>
        <v>300000</v>
      </c>
      <c r="E48" s="52">
        <f t="shared" si="13"/>
        <v>300000</v>
      </c>
      <c r="F48" s="52">
        <f t="shared" si="13"/>
        <v>300000</v>
      </c>
      <c r="G48" s="52">
        <f t="shared" si="13"/>
        <v>300000</v>
      </c>
      <c r="H48" s="52">
        <f t="shared" si="13"/>
        <v>300000</v>
      </c>
      <c r="I48" s="52">
        <f t="shared" si="13"/>
        <v>300000</v>
      </c>
      <c r="J48" s="52">
        <f t="shared" si="13"/>
        <v>300000</v>
      </c>
      <c r="K48" s="52">
        <f t="shared" si="13"/>
        <v>300000</v>
      </c>
      <c r="L48" s="52">
        <f t="shared" si="13"/>
        <v>300000</v>
      </c>
      <c r="M48" s="75">
        <f t="shared" si="13"/>
        <v>300000</v>
      </c>
      <c r="N48" s="102">
        <f>SUM(B48:M48)</f>
        <v>3600000</v>
      </c>
      <c r="O48" s="87">
        <f>N48/$N$32</f>
        <v>0.20477815699658702</v>
      </c>
    </row>
    <row r="49" spans="1:29" ht="25.2" customHeight="1">
      <c r="A49" s="48" t="s">
        <v>57</v>
      </c>
      <c r="B49" s="38">
        <v>300000</v>
      </c>
      <c r="C49" s="38">
        <v>300000</v>
      </c>
      <c r="D49" s="38">
        <v>300000</v>
      </c>
      <c r="E49" s="38">
        <v>300000</v>
      </c>
      <c r="F49" s="38">
        <v>300000</v>
      </c>
      <c r="G49" s="38">
        <v>300000</v>
      </c>
      <c r="H49" s="38">
        <v>300000</v>
      </c>
      <c r="I49" s="38">
        <v>300000</v>
      </c>
      <c r="J49" s="38">
        <v>300000</v>
      </c>
      <c r="K49" s="38">
        <v>300000</v>
      </c>
      <c r="L49" s="38">
        <v>300000</v>
      </c>
      <c r="M49" s="71">
        <v>300000</v>
      </c>
      <c r="N49" s="86" t="s">
        <v>50</v>
      </c>
      <c r="O49" s="86"/>
    </row>
    <row r="50" spans="1:29" ht="25.2" customHeight="1">
      <c r="A50" s="48" t="s">
        <v>58</v>
      </c>
      <c r="B50" s="38">
        <v>1</v>
      </c>
      <c r="C50" s="38">
        <v>1</v>
      </c>
      <c r="D50" s="38">
        <v>1</v>
      </c>
      <c r="E50" s="38">
        <v>1</v>
      </c>
      <c r="F50" s="38">
        <v>1</v>
      </c>
      <c r="G50" s="38">
        <v>1</v>
      </c>
      <c r="H50" s="38">
        <v>1</v>
      </c>
      <c r="I50" s="38">
        <v>1</v>
      </c>
      <c r="J50" s="38">
        <v>1</v>
      </c>
      <c r="K50" s="38">
        <v>1</v>
      </c>
      <c r="L50" s="38">
        <v>1</v>
      </c>
      <c r="M50" s="71">
        <v>1</v>
      </c>
      <c r="N50" s="86" t="s">
        <v>50</v>
      </c>
      <c r="O50" s="86"/>
    </row>
    <row r="51" spans="1:29" ht="25.2" customHeight="1">
      <c r="A51" s="23"/>
      <c r="B51" s="12"/>
      <c r="C51" s="6"/>
      <c r="D51" s="6"/>
      <c r="E51" s="6"/>
      <c r="F51" s="6"/>
      <c r="G51" s="6"/>
      <c r="H51" s="6"/>
      <c r="I51" s="6"/>
      <c r="J51" s="6"/>
      <c r="K51" s="6"/>
      <c r="L51" s="6"/>
      <c r="M51" s="29"/>
      <c r="N51" s="25"/>
      <c r="O51" s="25"/>
    </row>
    <row r="52" spans="1:29" s="61" customFormat="1" ht="25.2" customHeight="1">
      <c r="A52" s="59" t="s">
        <v>19</v>
      </c>
      <c r="B52" s="60">
        <v>150000</v>
      </c>
      <c r="C52" s="60">
        <v>150000</v>
      </c>
      <c r="D52" s="60">
        <v>150000</v>
      </c>
      <c r="E52" s="60">
        <v>150000</v>
      </c>
      <c r="F52" s="60">
        <v>150000</v>
      </c>
      <c r="G52" s="60">
        <v>150000</v>
      </c>
      <c r="H52" s="60">
        <v>150000</v>
      </c>
      <c r="I52" s="60">
        <v>150000</v>
      </c>
      <c r="J52" s="60">
        <v>150000</v>
      </c>
      <c r="K52" s="60">
        <v>150000</v>
      </c>
      <c r="L52" s="60">
        <v>150000</v>
      </c>
      <c r="M52" s="60">
        <v>150000</v>
      </c>
      <c r="N52" s="102">
        <f>SUM(B52:M52)</f>
        <v>1800000</v>
      </c>
      <c r="O52" s="87">
        <f>N52/$N$32</f>
        <v>0.10238907849829351</v>
      </c>
    </row>
    <row r="53" spans="1:29" ht="25.2" customHeight="1">
      <c r="A53" s="23"/>
      <c r="B53" s="12"/>
      <c r="C53" s="6"/>
      <c r="D53" s="6"/>
      <c r="E53" s="6"/>
      <c r="F53" s="6"/>
      <c r="G53" s="6"/>
      <c r="H53" s="6"/>
      <c r="I53" s="6"/>
      <c r="J53" s="6"/>
      <c r="K53" s="6"/>
      <c r="L53" s="6"/>
      <c r="M53" s="29"/>
      <c r="N53" s="25"/>
      <c r="O53" s="25"/>
      <c r="R53" s="55"/>
      <c r="S53" s="55"/>
      <c r="T53" s="55"/>
      <c r="U53" s="55"/>
      <c r="V53" s="55"/>
      <c r="W53" s="55"/>
      <c r="X53" s="55"/>
      <c r="Y53" s="55"/>
      <c r="Z53" s="55"/>
      <c r="AA53" s="55"/>
      <c r="AB53" s="55"/>
      <c r="AC53" s="55"/>
    </row>
    <row r="54" spans="1:29" s="40" customFormat="1" ht="25.2" customHeight="1">
      <c r="A54" s="63" t="s">
        <v>29</v>
      </c>
      <c r="B54" s="62">
        <f>SUM(B56:B57)</f>
        <v>32500</v>
      </c>
      <c r="C54" s="62">
        <f t="shared" ref="C54:M54" si="14">SUM(C56:C57)</f>
        <v>31996</v>
      </c>
      <c r="D54" s="62">
        <f t="shared" si="14"/>
        <v>31492</v>
      </c>
      <c r="E54" s="62">
        <f t="shared" si="14"/>
        <v>30987</v>
      </c>
      <c r="F54" s="62">
        <f t="shared" si="14"/>
        <v>30481</v>
      </c>
      <c r="G54" s="62">
        <f t="shared" si="14"/>
        <v>29973</v>
      </c>
      <c r="H54" s="62">
        <f t="shared" si="14"/>
        <v>29464</v>
      </c>
      <c r="I54" s="62">
        <f t="shared" si="14"/>
        <v>28953</v>
      </c>
      <c r="J54" s="62">
        <f t="shared" si="14"/>
        <v>28442</v>
      </c>
      <c r="K54" s="62">
        <f t="shared" si="14"/>
        <v>27929</v>
      </c>
      <c r="L54" s="62">
        <f t="shared" si="14"/>
        <v>27415</v>
      </c>
      <c r="M54" s="77">
        <f t="shared" si="14"/>
        <v>26899</v>
      </c>
      <c r="N54" s="102">
        <f>SUM(B54:M54)</f>
        <v>356531</v>
      </c>
      <c r="O54" s="87">
        <f>N54/$N$32</f>
        <v>2.0280489192263936E-2</v>
      </c>
    </row>
    <row r="55" spans="1:29" ht="25.2" customHeight="1">
      <c r="A55" s="66" t="s">
        <v>26</v>
      </c>
      <c r="B55" s="11"/>
      <c r="C55" s="5"/>
      <c r="D55" s="5"/>
      <c r="E55" s="5"/>
      <c r="F55" s="5"/>
      <c r="G55" s="5"/>
      <c r="H55" s="5"/>
      <c r="I55" s="5"/>
      <c r="J55" s="5"/>
      <c r="K55" s="5"/>
      <c r="L55" s="5"/>
      <c r="M55" s="28"/>
      <c r="N55" s="33"/>
      <c r="O55" s="33"/>
      <c r="R55" s="55"/>
    </row>
    <row r="56" spans="1:29" ht="25.2">
      <c r="A56" s="66" t="s">
        <v>60</v>
      </c>
      <c r="B56" s="55">
        <v>25000</v>
      </c>
      <c r="C56" s="56">
        <v>24613</v>
      </c>
      <c r="D56" s="56">
        <v>24225</v>
      </c>
      <c r="E56" s="56">
        <v>23836</v>
      </c>
      <c r="F56" s="56">
        <v>23447</v>
      </c>
      <c r="G56" s="56">
        <v>23056</v>
      </c>
      <c r="H56" s="56">
        <v>22665</v>
      </c>
      <c r="I56" s="56">
        <v>22272</v>
      </c>
      <c r="J56" s="56">
        <v>21879</v>
      </c>
      <c r="K56" s="56">
        <v>21484</v>
      </c>
      <c r="L56" s="56">
        <v>21089</v>
      </c>
      <c r="M56" s="78">
        <v>20692</v>
      </c>
      <c r="N56" s="89">
        <f t="shared" ref="N56:N57" si="15">SUM(B56:M56)</f>
        <v>274258</v>
      </c>
      <c r="O56" s="87">
        <f>N56/$N$32</f>
        <v>1.560056882821388E-2</v>
      </c>
      <c r="R56" s="55"/>
    </row>
    <row r="57" spans="1:29" ht="25.2">
      <c r="A57" s="66" t="s">
        <v>61</v>
      </c>
      <c r="B57" s="38">
        <v>7500</v>
      </c>
      <c r="C57" s="57">
        <v>7383</v>
      </c>
      <c r="D57" s="57">
        <v>7267</v>
      </c>
      <c r="E57" s="57">
        <v>7151</v>
      </c>
      <c r="F57" s="57">
        <v>7034</v>
      </c>
      <c r="G57" s="57">
        <v>6917</v>
      </c>
      <c r="H57" s="57">
        <v>6799</v>
      </c>
      <c r="I57" s="57">
        <v>6681</v>
      </c>
      <c r="J57" s="57">
        <v>6563</v>
      </c>
      <c r="K57" s="57">
        <v>6445</v>
      </c>
      <c r="L57" s="57">
        <v>6326</v>
      </c>
      <c r="M57" s="54">
        <v>6207</v>
      </c>
      <c r="N57" s="89">
        <f t="shared" si="15"/>
        <v>82273</v>
      </c>
      <c r="O57" s="87">
        <f>N57/$N$32</f>
        <v>4.6799203640500572E-3</v>
      </c>
      <c r="R57" s="55"/>
    </row>
    <row r="58" spans="1:29" ht="25.2" customHeight="1">
      <c r="A58" s="23"/>
      <c r="B58" s="12"/>
      <c r="C58" s="6"/>
      <c r="D58" s="6"/>
      <c r="E58" s="6"/>
      <c r="F58" s="6"/>
      <c r="G58" s="6"/>
      <c r="H58" s="6"/>
      <c r="I58" s="6"/>
      <c r="J58" s="6"/>
      <c r="K58" s="6"/>
      <c r="L58" s="6"/>
      <c r="M58" s="29"/>
      <c r="N58" s="25"/>
      <c r="O58" s="25"/>
      <c r="R58" s="55"/>
    </row>
    <row r="59" spans="1:29" s="61" customFormat="1" ht="25.2" customHeight="1">
      <c r="A59" s="63" t="s">
        <v>20</v>
      </c>
      <c r="B59" s="62">
        <f>SUM(B61:B62)</f>
        <v>100000</v>
      </c>
      <c r="C59" s="62">
        <f t="shared" ref="C59:M59" si="16">SUM(C61:C62)</f>
        <v>0</v>
      </c>
      <c r="D59" s="62">
        <f t="shared" si="16"/>
        <v>0</v>
      </c>
      <c r="E59" s="62">
        <f t="shared" si="16"/>
        <v>0</v>
      </c>
      <c r="F59" s="62">
        <f t="shared" si="16"/>
        <v>0</v>
      </c>
      <c r="G59" s="62">
        <f t="shared" si="16"/>
        <v>0</v>
      </c>
      <c r="H59" s="62">
        <f t="shared" si="16"/>
        <v>0</v>
      </c>
      <c r="I59" s="62">
        <f t="shared" si="16"/>
        <v>0</v>
      </c>
      <c r="J59" s="62">
        <f t="shared" si="16"/>
        <v>0</v>
      </c>
      <c r="K59" s="62">
        <f t="shared" si="16"/>
        <v>0</v>
      </c>
      <c r="L59" s="62">
        <f t="shared" si="16"/>
        <v>0</v>
      </c>
      <c r="M59" s="77">
        <f t="shared" si="16"/>
        <v>0</v>
      </c>
      <c r="N59" s="102">
        <f>SUM(B59:M59)</f>
        <v>100000</v>
      </c>
      <c r="O59" s="87">
        <f>N59/$N$32</f>
        <v>5.6882821387940841E-3</v>
      </c>
      <c r="R59" s="64"/>
    </row>
    <row r="60" spans="1:29" ht="25.2" customHeight="1">
      <c r="A60" s="66" t="s">
        <v>26</v>
      </c>
      <c r="B60" s="11"/>
      <c r="C60" s="5"/>
      <c r="D60" s="5"/>
      <c r="E60" s="5"/>
      <c r="F60" s="5"/>
      <c r="G60" s="5"/>
      <c r="H60" s="5"/>
      <c r="I60" s="5"/>
      <c r="J60" s="5"/>
      <c r="K60" s="5"/>
      <c r="L60" s="5"/>
      <c r="M60" s="28"/>
      <c r="N60" s="33"/>
      <c r="O60" s="33"/>
      <c r="R60" s="55"/>
    </row>
    <row r="61" spans="1:29" ht="25.2" customHeight="1">
      <c r="A61" s="41" t="s">
        <v>21</v>
      </c>
      <c r="B61" s="38">
        <v>0</v>
      </c>
      <c r="C61" s="38">
        <v>0</v>
      </c>
      <c r="D61" s="38">
        <v>0</v>
      </c>
      <c r="E61" s="38">
        <v>0</v>
      </c>
      <c r="F61" s="38">
        <v>0</v>
      </c>
      <c r="G61" s="38">
        <v>0</v>
      </c>
      <c r="H61" s="38">
        <v>0</v>
      </c>
      <c r="I61" s="38">
        <v>0</v>
      </c>
      <c r="J61" s="38">
        <v>0</v>
      </c>
      <c r="K61" s="38">
        <v>0</v>
      </c>
      <c r="L61" s="38">
        <v>0</v>
      </c>
      <c r="M61" s="38">
        <v>0</v>
      </c>
      <c r="N61" s="89">
        <f t="shared" ref="N61:N62" si="17">SUM(B61:M61)</f>
        <v>0</v>
      </c>
      <c r="O61" s="87">
        <f>N61/$N$32</f>
        <v>0</v>
      </c>
      <c r="R61" s="55"/>
    </row>
    <row r="62" spans="1:29" ht="25.2" customHeight="1">
      <c r="A62" s="41" t="s">
        <v>30</v>
      </c>
      <c r="B62" s="114">
        <v>100000</v>
      </c>
      <c r="C62" s="38">
        <v>0</v>
      </c>
      <c r="D62" s="38">
        <v>0</v>
      </c>
      <c r="E62" s="38">
        <v>0</v>
      </c>
      <c r="F62" s="38">
        <v>0</v>
      </c>
      <c r="G62" s="38">
        <v>0</v>
      </c>
      <c r="H62" s="38">
        <v>0</v>
      </c>
      <c r="I62" s="38">
        <v>0</v>
      </c>
      <c r="J62" s="38">
        <v>0</v>
      </c>
      <c r="K62" s="38">
        <v>0</v>
      </c>
      <c r="L62" s="38">
        <v>0</v>
      </c>
      <c r="M62" s="38">
        <v>0</v>
      </c>
      <c r="N62" s="89">
        <f t="shared" si="17"/>
        <v>100000</v>
      </c>
      <c r="O62" s="87">
        <f>N62/$N$32</f>
        <v>5.6882821387940841E-3</v>
      </c>
      <c r="R62" s="55"/>
    </row>
    <row r="63" spans="1:29" ht="25.2" customHeight="1">
      <c r="A63" s="23"/>
      <c r="B63" s="12"/>
      <c r="C63" s="6"/>
      <c r="D63" s="6"/>
      <c r="E63" s="6"/>
      <c r="F63" s="6"/>
      <c r="G63" s="6"/>
      <c r="H63" s="6"/>
      <c r="I63" s="6"/>
      <c r="J63" s="6"/>
      <c r="K63" s="6"/>
      <c r="L63" s="6"/>
      <c r="M63" s="29"/>
      <c r="N63" s="25"/>
      <c r="O63" s="25"/>
      <c r="R63" s="55"/>
    </row>
    <row r="64" spans="1:29" s="40" customFormat="1" ht="25.2" customHeight="1">
      <c r="A64" s="59" t="s">
        <v>22</v>
      </c>
      <c r="B64" s="39">
        <f>SUM(B66:B69)</f>
        <v>80000</v>
      </c>
      <c r="C64" s="39">
        <f t="shared" ref="C64:M64" si="18">SUM(C66:C69)</f>
        <v>80000</v>
      </c>
      <c r="D64" s="39">
        <f t="shared" si="18"/>
        <v>230000</v>
      </c>
      <c r="E64" s="39">
        <f t="shared" si="18"/>
        <v>80000</v>
      </c>
      <c r="F64" s="39">
        <f t="shared" si="18"/>
        <v>80000</v>
      </c>
      <c r="G64" s="39">
        <f t="shared" si="18"/>
        <v>80000</v>
      </c>
      <c r="H64" s="39">
        <f t="shared" si="18"/>
        <v>580000</v>
      </c>
      <c r="I64" s="39">
        <f t="shared" si="18"/>
        <v>80000</v>
      </c>
      <c r="J64" s="39">
        <f t="shared" si="18"/>
        <v>80000</v>
      </c>
      <c r="K64" s="39">
        <f t="shared" si="18"/>
        <v>230000</v>
      </c>
      <c r="L64" s="39">
        <f t="shared" si="18"/>
        <v>80000</v>
      </c>
      <c r="M64" s="72">
        <f t="shared" si="18"/>
        <v>80000</v>
      </c>
      <c r="N64" s="102">
        <f>SUM(B64:M64)</f>
        <v>1760000</v>
      </c>
      <c r="O64" s="87">
        <f>N64/$N$32</f>
        <v>0.10011376564277588</v>
      </c>
      <c r="R64" s="65"/>
    </row>
    <row r="65" spans="1:18" ht="25.2" customHeight="1">
      <c r="A65" s="41" t="s">
        <v>26</v>
      </c>
      <c r="B65" s="11"/>
      <c r="C65" s="5"/>
      <c r="D65" s="5"/>
      <c r="E65" s="5"/>
      <c r="F65" s="5"/>
      <c r="G65" s="5"/>
      <c r="H65" s="5"/>
      <c r="I65" s="5"/>
      <c r="J65" s="5"/>
      <c r="K65" s="5"/>
      <c r="L65" s="5"/>
      <c r="M65" s="28"/>
      <c r="N65" s="33"/>
      <c r="O65" s="33"/>
      <c r="R65" s="55"/>
    </row>
    <row r="66" spans="1:18" ht="25.2" customHeight="1">
      <c r="A66" s="41" t="s">
        <v>23</v>
      </c>
      <c r="B66" s="12">
        <v>0</v>
      </c>
      <c r="C66" s="12">
        <v>0</v>
      </c>
      <c r="D66" s="68">
        <v>150000</v>
      </c>
      <c r="E66" s="12">
        <v>0</v>
      </c>
      <c r="F66" s="12">
        <v>0</v>
      </c>
      <c r="G66" s="12">
        <v>0</v>
      </c>
      <c r="H66" s="68">
        <v>500000</v>
      </c>
      <c r="I66" s="12">
        <v>0</v>
      </c>
      <c r="J66" s="12">
        <v>0</v>
      </c>
      <c r="K66" s="68">
        <v>150000</v>
      </c>
      <c r="L66" s="12">
        <v>0</v>
      </c>
      <c r="M66" s="69">
        <v>0</v>
      </c>
      <c r="N66" s="89">
        <f t="shared" ref="N66:N69" si="19">SUM(B66:M66)</f>
        <v>800000</v>
      </c>
      <c r="O66" s="87">
        <f>N66/$N$32</f>
        <v>4.5506257110352673E-2</v>
      </c>
      <c r="R66" s="55"/>
    </row>
    <row r="67" spans="1:18" ht="25.2" customHeight="1">
      <c r="A67" s="41" t="s">
        <v>32</v>
      </c>
      <c r="B67" s="12">
        <v>0</v>
      </c>
      <c r="C67" s="12">
        <v>0</v>
      </c>
      <c r="D67" s="12">
        <v>0</v>
      </c>
      <c r="E67" s="12">
        <v>0</v>
      </c>
      <c r="F67" s="12">
        <v>0</v>
      </c>
      <c r="G67" s="12">
        <v>0</v>
      </c>
      <c r="H67" s="12">
        <v>0</v>
      </c>
      <c r="I67" s="12">
        <v>0</v>
      </c>
      <c r="J67" s="12">
        <v>0</v>
      </c>
      <c r="K67" s="12">
        <v>0</v>
      </c>
      <c r="L67" s="12">
        <v>0</v>
      </c>
      <c r="M67" s="69">
        <v>0</v>
      </c>
      <c r="N67" s="89">
        <f t="shared" si="19"/>
        <v>0</v>
      </c>
      <c r="O67" s="87">
        <f>N67/$N$32</f>
        <v>0</v>
      </c>
    </row>
    <row r="68" spans="1:18" ht="25.2" customHeight="1">
      <c r="A68" s="41" t="s">
        <v>62</v>
      </c>
      <c r="B68" s="38">
        <v>30000</v>
      </c>
      <c r="C68" s="38">
        <v>30000</v>
      </c>
      <c r="D68" s="38">
        <v>30000</v>
      </c>
      <c r="E68" s="38">
        <v>30000</v>
      </c>
      <c r="F68" s="38">
        <v>30000</v>
      </c>
      <c r="G68" s="38">
        <v>30000</v>
      </c>
      <c r="H68" s="38">
        <v>30000</v>
      </c>
      <c r="I68" s="38">
        <v>30000</v>
      </c>
      <c r="J68" s="38">
        <v>30000</v>
      </c>
      <c r="K68" s="38">
        <v>30000</v>
      </c>
      <c r="L68" s="38">
        <v>30000</v>
      </c>
      <c r="M68" s="38">
        <v>30000</v>
      </c>
      <c r="N68" s="89">
        <f t="shared" si="19"/>
        <v>360000</v>
      </c>
      <c r="O68" s="87">
        <f>N68/$N$32</f>
        <v>2.0477815699658702E-2</v>
      </c>
    </row>
    <row r="69" spans="1:18" ht="25.2" customHeight="1">
      <c r="A69" s="67" t="s">
        <v>63</v>
      </c>
      <c r="B69" s="58">
        <v>50000</v>
      </c>
      <c r="C69" s="58">
        <v>50000</v>
      </c>
      <c r="D69" s="58">
        <v>50000</v>
      </c>
      <c r="E69" s="58">
        <v>50000</v>
      </c>
      <c r="F69" s="58">
        <v>50000</v>
      </c>
      <c r="G69" s="58">
        <v>50000</v>
      </c>
      <c r="H69" s="58">
        <v>50000</v>
      </c>
      <c r="I69" s="58">
        <v>50000</v>
      </c>
      <c r="J69" s="58">
        <v>50000</v>
      </c>
      <c r="K69" s="58">
        <v>50000</v>
      </c>
      <c r="L69" s="58">
        <v>50000</v>
      </c>
      <c r="M69" s="58">
        <v>50000</v>
      </c>
      <c r="N69" s="105">
        <f t="shared" si="19"/>
        <v>600000</v>
      </c>
      <c r="O69" s="87">
        <f>N69/$N$32</f>
        <v>3.4129692832764506E-2</v>
      </c>
    </row>
    <row r="70" spans="1:18" ht="25.2" customHeight="1" thickBot="1">
      <c r="A70" s="26"/>
      <c r="B70" s="13"/>
      <c r="C70" s="7"/>
      <c r="D70" s="7"/>
      <c r="E70" s="7"/>
      <c r="F70" s="7"/>
      <c r="G70" s="7"/>
      <c r="H70" s="7"/>
      <c r="I70" s="7"/>
      <c r="J70" s="7"/>
      <c r="K70" s="7"/>
      <c r="L70" s="7"/>
      <c r="M70" s="30"/>
      <c r="N70" s="26"/>
      <c r="O70" s="26"/>
    </row>
    <row r="71" spans="1:18" s="61" customFormat="1" ht="25.2" customHeight="1" thickBot="1">
      <c r="A71" s="19" t="s">
        <v>34</v>
      </c>
      <c r="B71" s="106">
        <f>B40+B52+B54+B59+B64</f>
        <v>912500</v>
      </c>
      <c r="C71" s="106">
        <f t="shared" ref="C71:M71" si="20">C40+C52+C54+C59+C64</f>
        <v>811996</v>
      </c>
      <c r="D71" s="106">
        <f t="shared" si="20"/>
        <v>961492</v>
      </c>
      <c r="E71" s="106">
        <f t="shared" si="20"/>
        <v>810987</v>
      </c>
      <c r="F71" s="106">
        <f t="shared" si="20"/>
        <v>810481</v>
      </c>
      <c r="G71" s="106">
        <f t="shared" si="20"/>
        <v>809973</v>
      </c>
      <c r="H71" s="106">
        <f t="shared" si="20"/>
        <v>1459464</v>
      </c>
      <c r="I71" s="106">
        <f t="shared" si="20"/>
        <v>958953</v>
      </c>
      <c r="J71" s="106">
        <f t="shared" si="20"/>
        <v>958442</v>
      </c>
      <c r="K71" s="106">
        <f t="shared" si="20"/>
        <v>1107929</v>
      </c>
      <c r="L71" s="106">
        <f t="shared" si="20"/>
        <v>957415</v>
      </c>
      <c r="M71" s="107">
        <f t="shared" si="20"/>
        <v>956899</v>
      </c>
      <c r="N71" s="104">
        <f>SUM(B71:M71)</f>
        <v>11516531</v>
      </c>
      <c r="O71" s="94">
        <f>N71/$N$32</f>
        <v>0.65509277588168369</v>
      </c>
    </row>
    <row r="72" spans="1:18" s="61" customFormat="1" ht="25.2" customHeight="1" thickBot="1">
      <c r="A72" s="108" t="s">
        <v>35</v>
      </c>
      <c r="B72" s="106">
        <f>B32-B37-B71</f>
        <v>-282700</v>
      </c>
      <c r="C72" s="106">
        <f t="shared" ref="C72:M72" si="21">C32-C37-C71</f>
        <v>-182196</v>
      </c>
      <c r="D72" s="106">
        <f t="shared" si="21"/>
        <v>-211092</v>
      </c>
      <c r="E72" s="106">
        <f t="shared" si="21"/>
        <v>46613</v>
      </c>
      <c r="F72" s="106">
        <f t="shared" si="21"/>
        <v>47119</v>
      </c>
      <c r="G72" s="106">
        <f t="shared" si="21"/>
        <v>47627</v>
      </c>
      <c r="H72" s="106">
        <f t="shared" si="21"/>
        <v>-2214</v>
      </c>
      <c r="I72" s="106">
        <f t="shared" si="21"/>
        <v>76197</v>
      </c>
      <c r="J72" s="106">
        <f t="shared" si="21"/>
        <v>76708</v>
      </c>
      <c r="K72" s="106">
        <f t="shared" si="21"/>
        <v>155021</v>
      </c>
      <c r="L72" s="106">
        <f t="shared" si="21"/>
        <v>245235</v>
      </c>
      <c r="M72" s="107">
        <f t="shared" si="21"/>
        <v>245751</v>
      </c>
      <c r="N72" s="104">
        <f>SUM(B72:M72)</f>
        <v>262069</v>
      </c>
      <c r="O72" s="94">
        <f>N72/$N$32</f>
        <v>1.4907224118316268E-2</v>
      </c>
    </row>
    <row r="73" spans="1:18" s="61" customFormat="1" ht="25.2" customHeight="1" thickBot="1">
      <c r="A73" s="108" t="s">
        <v>76</v>
      </c>
      <c r="B73" s="106">
        <f>B72</f>
        <v>-282700</v>
      </c>
      <c r="C73" s="106">
        <f>B73+C72</f>
        <v>-464896</v>
      </c>
      <c r="D73" s="106">
        <f t="shared" ref="D73:L73" si="22">C73+D72</f>
        <v>-675988</v>
      </c>
      <c r="E73" s="106">
        <f t="shared" si="22"/>
        <v>-629375</v>
      </c>
      <c r="F73" s="106">
        <f t="shared" si="22"/>
        <v>-582256</v>
      </c>
      <c r="G73" s="106">
        <f t="shared" si="22"/>
        <v>-534629</v>
      </c>
      <c r="H73" s="106">
        <f t="shared" si="22"/>
        <v>-536843</v>
      </c>
      <c r="I73" s="106">
        <f t="shared" si="22"/>
        <v>-460646</v>
      </c>
      <c r="J73" s="106">
        <f t="shared" si="22"/>
        <v>-383938</v>
      </c>
      <c r="K73" s="106">
        <f t="shared" si="22"/>
        <v>-228917</v>
      </c>
      <c r="L73" s="106">
        <f t="shared" si="22"/>
        <v>16318</v>
      </c>
      <c r="M73" s="106">
        <f>L73+M72</f>
        <v>262069</v>
      </c>
      <c r="N73" s="90" t="s">
        <v>50</v>
      </c>
      <c r="O73" s="90"/>
    </row>
    <row r="74" spans="1:18" ht="25.2" customHeight="1"/>
  </sheetData>
  <phoneticPr fontId="2"/>
  <pageMargins left="0.7" right="0.7" top="0.75" bottom="0.75" header="0.3" footer="0.3"/>
  <pageSetup paperSize="9" scale="47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原本</vt:lpstr>
      <vt:lpstr>例1（飲食業・ラーメン店）</vt:lpstr>
      <vt:lpstr>例2（サービス業・ネイルサロン）</vt:lpstr>
      <vt:lpstr>例3（製造卸・小売業・革靴）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biz03</dc:creator>
  <cp:lastModifiedBy>biz03</cp:lastModifiedBy>
  <cp:lastPrinted>2025-12-05T04:39:27Z</cp:lastPrinted>
  <dcterms:created xsi:type="dcterms:W3CDTF">2025-12-05T04:08:02Z</dcterms:created>
  <dcterms:modified xsi:type="dcterms:W3CDTF">2025-12-15T07:13:55Z</dcterms:modified>
</cp:coreProperties>
</file>